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infinbe-my.sharepoint.com/personal/evi_linthout_minfin_fed_be/Documents/Documenten/"/>
    </mc:Choice>
  </mc:AlternateContent>
  <xr:revisionPtr revIDLastSave="0" documentId="8_{F715C48E-A199-40F3-A8BE-301A918EF788}" xr6:coauthVersionLast="47" xr6:coauthVersionMax="47" xr10:uidLastSave="{00000000-0000-0000-0000-000000000000}"/>
  <workbookProtection workbookAlgorithmName="SHA-512" workbookHashValue="3pxe/nJ75kQ8bNXW4bNPUCBwdNdOICyGDNlUpid3PC2wl8aBhuD7LNqqP/LMLNb78PoJaZE6ctCEXi0o6ZCblQ==" workbookSaltValue="wXkdV5lPGJpnA0iQVhzpQQ==" workbookSpinCount="100000" lockStructure="1"/>
  <bookViews>
    <workbookView xWindow="-108" yWindow="-108" windowWidth="23256" windowHeight="12456" tabRatio="836" xr2:uid="{F701B4DB-84BF-48C0-9AB6-068A0F0A24A2}"/>
  </bookViews>
  <sheets>
    <sheet name="Legende" sheetId="5" r:id="rId1"/>
    <sheet name="Bezoldigingen werknemers" sheetId="1" r:id="rId2"/>
    <sheet name="Bezoldigingen bedrijfsleiders" sheetId="6" r:id="rId3"/>
    <sheet name="Pensioenen en SWT" sheetId="2" r:id="rId4"/>
    <sheet name="Bijlagen 1,3,4,5 sleutelformule" sheetId="4" r:id="rId5"/>
    <sheet name="Feuil1" sheetId="7" state="hidden" r:id="rId6"/>
    <sheet name="Feuil2" sheetId="8" state="hidden" r:id="rId7"/>
    <sheet name="Feuil3" sheetId="9" state="hidden" r:id="rId8"/>
  </sheets>
  <definedNames>
    <definedName name="_ftn1" localSheetId="1">'Bezoldigingen werknemers'!$B$17</definedName>
    <definedName name="_ftnref1" localSheetId="1">'Bezoldigingen werknemers'!$B$8</definedName>
    <definedName name="Kinderen">Feuil1!$A$1:$A$17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2" i="8" l="1"/>
  <c r="A13" i="8" s="1"/>
  <c r="A14" i="8" s="1"/>
  <c r="A15" i="8" s="1"/>
  <c r="A16" i="8" s="1"/>
  <c r="A17" i="8" s="1"/>
  <c r="E45" i="6"/>
  <c r="E34" i="6"/>
  <c r="E21" i="6"/>
  <c r="A10" i="7"/>
  <c r="A11" i="7" s="1"/>
  <c r="A12" i="7" s="1"/>
  <c r="A13" i="7" s="1"/>
  <c r="A14" i="7" s="1"/>
  <c r="A15" i="7" s="1"/>
  <c r="A16" i="7" s="1"/>
  <c r="A17" i="7" s="1"/>
  <c r="E46" i="1" l="1"/>
  <c r="F46" i="1" s="1"/>
  <c r="E35" i="1"/>
  <c r="F35" i="1" s="1"/>
  <c r="E22" i="1"/>
  <c r="F22" i="1" s="1"/>
  <c r="E46" i="2"/>
  <c r="F46" i="2" s="1"/>
  <c r="E35" i="2"/>
  <c r="F35" i="2" s="1"/>
  <c r="G36" i="2" s="1"/>
  <c r="H36" i="2" s="1"/>
  <c r="E22" i="2"/>
  <c r="F22" i="2" s="1"/>
  <c r="L46" i="2" l="1"/>
  <c r="G46" i="2"/>
  <c r="L22" i="2"/>
  <c r="G22" i="2"/>
  <c r="N22" i="2" s="1"/>
  <c r="P22" i="2" s="1"/>
  <c r="V22" i="2" s="1"/>
  <c r="G46" i="1"/>
  <c r="G35" i="1"/>
  <c r="H36" i="1" s="1"/>
  <c r="G22" i="1"/>
  <c r="H22" i="1" s="1"/>
  <c r="F21" i="6"/>
  <c r="G21" i="6" s="1"/>
  <c r="H46" i="1" l="1"/>
  <c r="M46" i="1" s="1"/>
  <c r="N46" i="1" s="1"/>
  <c r="T46" i="1" s="1"/>
  <c r="H35" i="1"/>
  <c r="I35" i="1" s="1"/>
  <c r="I36" i="1"/>
  <c r="M22" i="1"/>
  <c r="N22" i="1" s="1"/>
  <c r="T22" i="1" s="1"/>
  <c r="N46" i="2"/>
  <c r="P46" i="2" s="1"/>
  <c r="F45" i="6"/>
  <c r="G45" i="6" s="1"/>
  <c r="F34" i="6"/>
  <c r="G34" i="6" s="1"/>
  <c r="H21" i="6"/>
  <c r="I21" i="6" s="1"/>
  <c r="G35" i="2"/>
  <c r="J35" i="1" l="1"/>
  <c r="H35" i="2"/>
  <c r="I35" i="2" s="1"/>
  <c r="L35" i="2"/>
  <c r="H34" i="6"/>
  <c r="N21" i="6"/>
  <c r="O21" i="6" s="1"/>
  <c r="S21" i="6" s="1"/>
  <c r="H45" i="6"/>
  <c r="I45" i="6" s="1"/>
  <c r="I35" i="6" l="1"/>
  <c r="J35" i="6" s="1"/>
  <c r="N45" i="6"/>
  <c r="O45" i="6" s="1"/>
  <c r="S45" i="6" s="1"/>
  <c r="N35" i="2"/>
  <c r="P35" i="2" s="1"/>
  <c r="V35" i="2" s="1"/>
  <c r="I34" i="6" l="1"/>
  <c r="J34" i="6" s="1"/>
  <c r="K34" i="6" s="1"/>
  <c r="M35" i="1"/>
  <c r="N35" i="1" s="1"/>
  <c r="T35" i="1" s="1"/>
  <c r="N34" i="6" l="1"/>
  <c r="O34" i="6" s="1"/>
  <c r="S34" i="6" s="1"/>
</calcChain>
</file>

<file path=xl/sharedStrings.xml><?xml version="1.0" encoding="utf-8"?>
<sst xmlns="http://schemas.openxmlformats.org/spreadsheetml/2006/main" count="526" uniqueCount="211">
  <si>
    <t>Legende :</t>
  </si>
  <si>
    <t>=</t>
  </si>
  <si>
    <r>
      <rPr>
        <u/>
        <sz val="11"/>
        <color theme="1"/>
        <rFont val="Arial"/>
        <family val="2"/>
      </rPr>
      <t>Moet</t>
    </r>
    <r>
      <rPr>
        <sz val="11"/>
        <color theme="1"/>
        <rFont val="Arial"/>
        <family val="2"/>
      </rPr>
      <t xml:space="preserve"> worden ingevuld om een ​​simulatie uit te voeren.</t>
    </r>
  </si>
  <si>
    <r>
      <rPr>
        <u/>
        <sz val="11"/>
        <color theme="1"/>
        <rFont val="Arial"/>
        <family val="2"/>
      </rPr>
      <t>Kan</t>
    </r>
    <r>
      <rPr>
        <sz val="11"/>
        <color theme="1"/>
        <rFont val="Arial"/>
        <family val="2"/>
      </rPr>
      <t xml:space="preserve"> worden ingevuld als dit op uw situatie van toepassing is. Anders, leeg laten.</t>
    </r>
  </si>
  <si>
    <t>Maandelijks in te houden bedrijfsvoorheffing.</t>
  </si>
  <si>
    <t>De vooraf ingevulde bedragen in de gele en groene hokjes dienen als voorbeeld en moeten dus aangepast worden.</t>
  </si>
  <si>
    <r>
      <rPr>
        <b/>
        <u/>
        <sz val="11"/>
        <color rgb="FFFF0000"/>
        <rFont val="Arial"/>
        <family val="2"/>
      </rPr>
      <t>Let op:</t>
    </r>
    <r>
      <rPr>
        <sz val="11"/>
        <color theme="1"/>
        <rFont val="Arial"/>
        <family val="2"/>
      </rPr>
      <t xml:space="preserve"> deze tool </t>
    </r>
    <r>
      <rPr>
        <i/>
        <sz val="11"/>
        <color theme="1"/>
        <rFont val="Arial"/>
        <family val="2"/>
      </rPr>
      <t>simuleert</t>
    </r>
    <r>
      <rPr>
        <sz val="11"/>
        <color theme="1"/>
        <rFont val="Arial"/>
        <family val="2"/>
      </rPr>
      <t xml:space="preserve"> de bedrijfsvoorheffing die ingehouden moet worden, en is in sommige gevallen geen exacte berekening. Het op basis van deze simulator behaalde resultaat geeft geen enkel recht bij de schuldenaar van de bedrijfsvoorheffing.</t>
    </r>
  </si>
  <si>
    <t>Nuttige documenten:</t>
  </si>
  <si>
    <t>Contactpunten:</t>
  </si>
  <si>
    <t xml:space="preserve">Heeft u toch nog bijkomende vragen over de toepassing van de bedrijfsvoorheffing, dan kan u </t>
  </si>
  <si>
    <t>terecht bij de onderstaande diensten, naargelang de aard van de vraag:</t>
  </si>
  <si>
    <t>1. algemene vragen :</t>
  </si>
  <si>
    <r>
      <t>➢</t>
    </r>
    <r>
      <rPr>
        <sz val="11"/>
        <color theme="1"/>
        <rFont val="Arial"/>
        <family val="2"/>
      </rPr>
      <t xml:space="preserve"> contactcenter van de FOD Financiën</t>
    </r>
  </si>
  <si>
    <t>tel. : 0257/257.57</t>
  </si>
  <si>
    <t>contactpagina: http://financien.belgium.be/nl/contact</t>
  </si>
  <si>
    <r>
      <t>➢</t>
    </r>
    <r>
      <rPr>
        <sz val="11"/>
        <color theme="1"/>
        <rFont val="Arial"/>
        <family val="2"/>
      </rPr>
      <t xml:space="preserve"> Algemene Administratie van de Fiscaliteit (AAFisc) – Centrale Diensten - Dienst </t>
    </r>
  </si>
  <si>
    <t>Operationele Expertise en Ondersteuning – Dienst Personenbelasting - Expertise</t>
  </si>
  <si>
    <t>e-mail : aagfisc.exp.ipp.pb@minfin.fed.be</t>
  </si>
  <si>
    <t>2. principiële vragen en vragen omtrent de oorsprong van de sleutelformule :</t>
  </si>
  <si>
    <r>
      <t>➢</t>
    </r>
    <r>
      <rPr>
        <sz val="11"/>
        <color theme="1"/>
        <rFont val="Arial"/>
        <family val="2"/>
      </rPr>
      <t xml:space="preserve"> Algemene Administratie van de Fiscaliteit (AAFisc) – Centrale diensten – Dienst </t>
    </r>
  </si>
  <si>
    <t>Operationele Expertise en Ondersteuning - Dienst Personenbelasting - Commentaar</t>
  </si>
  <si>
    <t>e-mail : aagfisc.com.ipp.pb@minfin.fed.be</t>
  </si>
  <si>
    <t>3. vragen omtrent de nieuwe wetgeving van de bedrijfsvoorheffing :</t>
  </si>
  <si>
    <r>
      <t>➢</t>
    </r>
    <r>
      <rPr>
        <sz val="11"/>
        <color theme="1"/>
        <rFont val="Arial"/>
        <family val="2"/>
      </rPr>
      <t xml:space="preserve"> Algemene Administratie voor Beleidsexpertise en -ondersteuning – Dienst </t>
    </r>
  </si>
  <si>
    <t>reglementering – Directie 1 Inkomstenbelastingen Nationaal</t>
  </si>
  <si>
    <t>e-mail: regl.dr1-ibisr.nat@minfin.fed.be</t>
  </si>
  <si>
    <t>1. Rijksinwoners en gelijkgestelde niet-inwoners</t>
  </si>
  <si>
    <t>1.1. De verkrijger van de inkomsten is een alleenstaande of de echtgenoot van de verkrijger van de inkomsten heeft eveneens persoonlijke beroepsinkomsten.</t>
  </si>
  <si>
    <t>Wanneer nochtans de echtgenoot van de verkrijger van de inkomsten persoonlijke beroepsinkomsten heeft die uitsluitend bestaan uit pensioenen, renten of ermede gelijkgestelde inkomsten</t>
  </si>
  <si>
    <t>1. de brutoberoepsinkomsten verminderen met de verplichte inhoudingen of bijdragen gedaan ter uitvoering van de sociale wetgeving of van een ermede gelijkgesteld wettelijk of reglementair statuut;</t>
  </si>
  <si>
    <t>2. vervolgens het bekomen verschil verminderen met 20 pct.</t>
  </si>
  <si>
    <t>Bijkomende verminderingen</t>
  </si>
  <si>
    <t xml:space="preserve">Maandloon </t>
  </si>
  <si>
    <t>Bruto jaarinkomen</t>
  </si>
  <si>
    <t>Forfaitaire</t>
  </si>
  <si>
    <t xml:space="preserve">Belastbare </t>
  </si>
  <si>
    <t>Basisbelasting</t>
  </si>
  <si>
    <t>Vermindering</t>
  </si>
  <si>
    <t>Jaarbelasting</t>
  </si>
  <si>
    <t>BV maand</t>
  </si>
  <si>
    <t>Groepsverzekering</t>
  </si>
  <si>
    <t>Overwerk</t>
  </si>
  <si>
    <t>Lage activiteitsinkomsten</t>
  </si>
  <si>
    <t>Werkbonus</t>
  </si>
  <si>
    <t>BV maand na bijkomende verminderingen</t>
  </si>
  <si>
    <t>na sociale inhoudingen</t>
  </si>
  <si>
    <t>beroepskosten</t>
  </si>
  <si>
    <t>netto jaarinkomen</t>
  </si>
  <si>
    <t xml:space="preserve">voor kinderen </t>
  </si>
  <si>
    <t>voor andere</t>
  </si>
  <si>
    <t xml:space="preserve">(evenwel voor toepassing </t>
  </si>
  <si>
    <t>overheidssector</t>
  </si>
  <si>
    <t>ten laste</t>
  </si>
  <si>
    <t>gezinslasten</t>
  </si>
  <si>
    <t>van bijkomende verminderingen)</t>
  </si>
  <si>
    <t>nr. 7, 1°</t>
  </si>
  <si>
    <t>nr. 7, 2°</t>
  </si>
  <si>
    <t>nr. 8, 1°</t>
  </si>
  <si>
    <t>nr. 8</t>
  </si>
  <si>
    <t>nr. 10, 11, a)</t>
  </si>
  <si>
    <t>nr. 14</t>
  </si>
  <si>
    <t>nr. 15</t>
  </si>
  <si>
    <t>nr. 9</t>
  </si>
  <si>
    <t>nr. 16</t>
  </si>
  <si>
    <t>nr. 17</t>
  </si>
  <si>
    <t>nr. 18</t>
  </si>
  <si>
    <t>nr. 19</t>
  </si>
  <si>
    <t>nr. 20</t>
  </si>
  <si>
    <r>
      <t xml:space="preserve">bijlage </t>
    </r>
    <r>
      <rPr>
        <b/>
        <sz val="11"/>
        <color theme="1"/>
        <rFont val="Arial"/>
        <family val="2"/>
      </rPr>
      <t>1</t>
    </r>
  </si>
  <si>
    <r>
      <t xml:space="preserve">bijlage </t>
    </r>
    <r>
      <rPr>
        <b/>
        <sz val="11"/>
        <color theme="1"/>
        <rFont val="Arial"/>
        <family val="2"/>
      </rPr>
      <t>3</t>
    </r>
  </si>
  <si>
    <r>
      <t xml:space="preserve">bijlage </t>
    </r>
    <r>
      <rPr>
        <b/>
        <sz val="11"/>
        <color theme="1"/>
        <rFont val="Arial"/>
        <family val="2"/>
      </rPr>
      <t>4</t>
    </r>
  </si>
  <si>
    <t>1.2. De echtgenoot van de verkrijger van de inkomsten heeft geen persoonlijke beroepsinkomsten</t>
  </si>
  <si>
    <t>Huwelijksquotiënt</t>
  </si>
  <si>
    <t>(evenwel voor toepassing van</t>
  </si>
  <si>
    <t>bijkomende verminderingen)</t>
  </si>
  <si>
    <t>nr. 11, b)</t>
  </si>
  <si>
    <t>nr. 10, 11, b)</t>
  </si>
  <si>
    <r>
      <t>bijlage</t>
    </r>
    <r>
      <rPr>
        <b/>
        <sz val="11"/>
        <color theme="1"/>
        <rFont val="Arial"/>
        <family val="2"/>
      </rPr>
      <t xml:space="preserve"> 3</t>
    </r>
  </si>
  <si>
    <r>
      <t xml:space="preserve">bijlage </t>
    </r>
    <r>
      <rPr>
        <b/>
        <sz val="11"/>
        <color theme="1"/>
        <rFont val="Arial"/>
        <family val="2"/>
      </rPr>
      <t>5</t>
    </r>
  </si>
  <si>
    <t>2. Niet gelijkgestelde niet-inwoners</t>
  </si>
  <si>
    <t>nr. 10, 12</t>
  </si>
  <si>
    <r>
      <t>bijlage</t>
    </r>
    <r>
      <rPr>
        <b/>
        <sz val="11"/>
        <color theme="1"/>
        <rFont val="Arial"/>
        <family val="2"/>
      </rPr>
      <t xml:space="preserve"> 1</t>
    </r>
  </si>
  <si>
    <t>Bedrijfsvoorheffing op bezoldigingen bedrijfsleider (bedrijfsleider onderworpen aan het sociaal statuut zelfstandige) - Inkomstenjaar 2025</t>
  </si>
  <si>
    <t>Maandelijkse bezoldiging</t>
  </si>
  <si>
    <t>Sociale bijdragen</t>
  </si>
  <si>
    <t xml:space="preserve">voor aftrek voor sociale bijdragen </t>
  </si>
  <si>
    <t xml:space="preserve">voor andere </t>
  </si>
  <si>
    <t xml:space="preserve">nr. 8, 2° </t>
  </si>
  <si>
    <t>nr. 8, 2°</t>
  </si>
  <si>
    <t>voor aftrek voor sociale bijdragen</t>
  </si>
  <si>
    <t>1. Pensioenen toegekend aan Rijksinwoners en niet-inwoners en werkloosheidsuitkeringen met bedrijfstoeslag toegekend aan  Rijksinwoners</t>
  </si>
  <si>
    <t>bij SWT</t>
  </si>
  <si>
    <t>Maandelijks pensioen/SWT</t>
  </si>
  <si>
    <t>Bijzondere</t>
  </si>
  <si>
    <t xml:space="preserve">BV maand </t>
  </si>
  <si>
    <t xml:space="preserve">vermindering </t>
  </si>
  <si>
    <t>pensioenen</t>
  </si>
  <si>
    <t>nr. 25, 1°</t>
  </si>
  <si>
    <t>nr. 25, 2°</t>
  </si>
  <si>
    <t>nr. 26</t>
  </si>
  <si>
    <t>nr. 28, 29</t>
  </si>
  <si>
    <t>nr. 32</t>
  </si>
  <si>
    <t>nr. 33</t>
  </si>
  <si>
    <t>nr. 34.1</t>
  </si>
  <si>
    <t>nr. 27</t>
  </si>
  <si>
    <t>nr. 36</t>
  </si>
  <si>
    <t>nr. 80.2. bijlage III, KB/WIB 92</t>
  </si>
  <si>
    <t>nr. 30</t>
  </si>
  <si>
    <t>nr. 28, 30</t>
  </si>
  <si>
    <t>nr. 34.2</t>
  </si>
  <si>
    <t>2. Werkloosheidsuitkeringen met bedrijfstoeslag toegekend aan niet-inwoners</t>
  </si>
  <si>
    <t>Maandelijks SWT</t>
  </si>
  <si>
    <t xml:space="preserve">Jaarlijks </t>
  </si>
  <si>
    <t>Jaarlijkse</t>
  </si>
  <si>
    <t>bruto bedrag</t>
  </si>
  <si>
    <t>netto bedrag</t>
  </si>
  <si>
    <t>basisbelasting</t>
  </si>
  <si>
    <t>belastbare grondslag</t>
  </si>
  <si>
    <t>SWT</t>
  </si>
  <si>
    <t>nr. 38, 1°</t>
  </si>
  <si>
    <t>nr. 38, 2°</t>
  </si>
  <si>
    <t>nr. 39</t>
  </si>
  <si>
    <t>nr. 41</t>
  </si>
  <si>
    <t>nr. 42</t>
  </si>
  <si>
    <t>nr. 40</t>
  </si>
  <si>
    <t>nr. 43</t>
  </si>
  <si>
    <t>BIJLAGE 1</t>
  </si>
  <si>
    <t>TOEGEKEND BEROEPSINKOMEN EN 
BELASTBAAR NETTO JAARINKOMEN 
MINUS TOEGEREKEND INKOMEN</t>
  </si>
  <si>
    <t>BASISBELASTING</t>
  </si>
  <si>
    <t>26,75 pct.</t>
  </si>
  <si>
    <t>BIJLAGE 3</t>
  </si>
  <si>
    <t>AANTAL KINDEREN TEN LASTE (1)</t>
  </si>
  <si>
    <t>VERMINDERING VAN DE BASISBELASTING</t>
  </si>
  <si>
    <t>enz.</t>
  </si>
  <si>
    <t>(1) het kind met een handicap ten laste wordt voor twee gerekend</t>
  </si>
  <si>
    <t>BIJLAGE 4</t>
  </si>
  <si>
    <t>VERMINDERINGEN VOOR ANDERE GEZINSLASTEN VAN TOEPASSING :</t>
  </si>
  <si>
    <t>-</t>
  </si>
  <si>
    <t>OFWEL WANNEER DE VERKRIJGER VAN DE INKOMSTEN EEN ALLEENSTAANDE IS;</t>
  </si>
  <si>
    <t>OFWEL WANNEER DE ECHTGENOOT VAN DE VERKRIJGER VAN DE INKOMSTEN EVENEENS PERSOONLIJKE BEROEPSINKOMSTEN HEEFT.</t>
  </si>
  <si>
    <t>GROND VAN DE VERMINDERING</t>
  </si>
  <si>
    <t>JAARBEDRAG IN EURO VAN DE VERMINDERING (1)</t>
  </si>
  <si>
    <t>1. de verkrijger van de inkomsten is een niet hertrouwde weduwnaar (weduwe), een ongehuwde vader (moeder), of een echtgescheiden of feitelijk gescheiden ouder, met één of meer kinderen ten laste:</t>
  </si>
  <si>
    <t>2. de verkrijger van de inkomsten is zelf gehandicapt:</t>
  </si>
  <si>
    <t>3. de verkrijger van de inkomsten heeft in artikel 136, 2° en 3° van het WIB 92 bedoelde personen ten laste die de leeftijd van 66 jaar hebben bereikt en zorgbehoevend zijn, per persoon (2):</t>
  </si>
  <si>
    <t>4. de verkrijger van de inkomsten heeft in artikel 136, 2° tot 4° van het WIB 92 bedoelde personen, andere dan diegenen vermeld onder punt 3 hiervoor, ten laste, per persoon (3):</t>
  </si>
  <si>
    <t>(1) alle verminderingen mogen worden samengevoegd.</t>
  </si>
  <si>
    <t>(2)  wordt als zorgbehoevend aangemerkt, de persoon voor wie de graad van zelfredzaamheid op ten minste 9 punten werd vastgesteld krachtens het ministerieel besluit van 30 juli 1987 tot vaststelling van de categorieën en van de handleiding voor de evaluatie van de graad van zelfredzaamheid met het oog op het onderzoek naar het recht op de integratietegemoetkoming. De zorgbehoevendheid wordt vastgesteld door de Directie-generaal Personen met een handicap van de FOD Sociale Zekerheid, Medex of de adviserend geneesheer bij het ziekenfonds of een gelijkwaardige instelling of persoon uit een andere lidstaat van de Europese Economische Ruimte.</t>
  </si>
  <si>
    <t>(3) de persoon met een handicap  ten laste wordt voor twee gerekend.</t>
  </si>
  <si>
    <t>1. de bruto beroepsinkomsten verminderen met de verplichte inhoudingen of bijdragen gedaan ter uitvoering van de sociale wetgeving of van een ermede gelijkgesteld wettelijk of reglementair statuut;</t>
  </si>
  <si>
    <t>BIJLAGE 5</t>
  </si>
  <si>
    <t>VERMINDERINGEN VOOR ANDERE GEZINSLASTEN VAN TOEPASSING</t>
  </si>
  <si>
    <t>WANNEER DE ECHTGENOOT VAN DE VERKRIJGER VAN DE INKOMSTEN GEEN PERSOONLIJKE BEROEPSINKOMSTEN HEEFT (*).</t>
  </si>
  <si>
    <t>1. de verkrijger van de inkomsten is zelf gehandicapt:</t>
  </si>
  <si>
    <t>2. de echtgenoot van de verkrijger van de inkomsten is gehandicapt:</t>
  </si>
  <si>
    <t xml:space="preserve">3. de verkrijger van de inkomsten heeft in artikel 136, 2° en 3° van het WIB 92 bedoelde personen ten laste die de leeftijd van 66 jaar hebben bereikt en zorgbehoevend zijn, per persoon (2): </t>
  </si>
  <si>
    <t>(3) de gehandicapte persoon ten laste wordt voor twee gerekend.</t>
  </si>
  <si>
    <t>Simulator - Bedrijfsvoorheffing 2026</t>
  </si>
  <si>
    <t>Bedrijfsvoorheffing op bezoldigingen werknemer - Inkomstenjaar 2026</t>
  </si>
  <si>
    <t>en die niet meer bedragen dan 174 EUR NETTO per maand, wordt de basisbelasting echterberekend overeenkomstig 1.2.</t>
  </si>
  <si>
    <t>Bij het beoordelen van de grens van 174 EUR NETTO per maand, moet de toestand per 1 januari 2025  in aanmerking worden genomen en moeten de netto beroepsinkomsten als volgt worden vastgesteld :</t>
  </si>
  <si>
    <t>en die niet meer bedragen dan 174 EUR NETTO per maand, wordt de basisbelasting echterberekend overeenkomstig 1.2.</t>
  </si>
  <si>
    <t>Bij het beoordelen van de grens van 174 EUR NETTO per maand, moet de toestand per 1 januari 2026 in aanmerking worden genomen en moeten de netto beroepsinkomsten als volgt worden vastgesteld :</t>
  </si>
  <si>
    <t>Bedrijfsvoorheffing op pensioenen en werkloosheidsuitkeringen met bedrijfstoeslag - Inkomstenjaar 2026</t>
  </si>
  <si>
    <t>Bij het beoordelen van de grens van 174 EUR NETTO per maand, moet de toestand per 1 januari 2026  in aanmerking worden genomen en moeten de netto beroepsinkomsten als volgt worden vastgesteld :</t>
  </si>
  <si>
    <t>van 0,01 EUR tot 16.710 EUR</t>
  </si>
  <si>
    <t>van 16.710,01 EUR tot 29.500 EUR</t>
  </si>
  <si>
    <t>van 29.500,01 EUR tot  51.050 EUR</t>
  </si>
  <si>
    <t>boven 51.050 EUR</t>
  </si>
  <si>
    <t>4.469,93 EUR + 42,80 pct. op de schijf boven 16.710 EUR</t>
  </si>
  <si>
    <t>9.944,05 EUR + 48,15 pct. op de schijf boven 29.500 EUR</t>
  </si>
  <si>
    <t>20.320,38 EUR + 53,50 pct. op de schijf boven 51.050 EUR</t>
  </si>
  <si>
    <t>624 EUR</t>
  </si>
  <si>
    <t>4.404 EUR</t>
  </si>
  <si>
    <t>7.620 EUR</t>
  </si>
  <si>
    <t>11.100 EUR</t>
  </si>
  <si>
    <t>14.592 EUR</t>
  </si>
  <si>
    <t>18.120 EUR</t>
  </si>
  <si>
    <t>21.996 EUR</t>
  </si>
  <si>
    <t>meer dan 8 : de basisbelasting wordt verminderd met een vast bedrag van 21.996 EUR, verhoogd met 3.864 EUR per kind ten laste boven het achtste, d.w.z. :</t>
  </si>
  <si>
    <r>
      <rPr>
        <sz val="7"/>
        <color theme="1"/>
        <rFont val="Arial"/>
        <family val="2"/>
      </rPr>
      <t xml:space="preserve">  </t>
    </r>
    <r>
      <rPr>
        <sz val="11"/>
        <color theme="1"/>
        <rFont val="Arial"/>
        <family val="2"/>
      </rPr>
      <t>voor 9 kinderen : 21.996 + (1 x 3.864) = 25.860 EUR</t>
    </r>
  </si>
  <si>
    <r>
      <rPr>
        <sz val="7"/>
        <color rgb="FF000000"/>
        <rFont val="Arial"/>
        <family val="2"/>
      </rPr>
      <t xml:space="preserve"> </t>
    </r>
    <r>
      <rPr>
        <sz val="11"/>
        <color rgb="FF000000"/>
        <rFont val="Arial"/>
        <family val="2"/>
      </rPr>
      <t>voor 10 kinderen : 21.996 + (2 x 3.864) = 29.724 EUR</t>
    </r>
  </si>
  <si>
    <t>1.992 EUR</t>
  </si>
  <si>
    <t>1.740 EUR</t>
  </si>
  <si>
    <t>3.474 EUR</t>
  </si>
  <si>
    <t>6. de echtgenoot van de verkrijger van de inkomsten heeft persoonlijke beroepsinkomsten die uitsluitend bestaan uit pensioenen, renten of ermede gelijkgestelde inkomsten en die niet meer bedragen dan 579 EUR NETTO per maand (4):</t>
  </si>
  <si>
    <t>5. de echtgenoot van de verkrijger van de inkomsten heeft persoonlijke beroepsinkomsten, andere dan pensioenen, renten of ermede gelijkgestelde inkomsten, die niet meer bedragen dan 290 EUR NETTO per maand (4):</t>
  </si>
  <si>
    <r>
      <t xml:space="preserve">(4) bij het beoordelen van de grenzen van 290 EUR en 579 EUR </t>
    </r>
    <r>
      <rPr>
        <b/>
        <sz val="11"/>
        <color theme="1"/>
        <rFont val="Arial"/>
        <family val="2"/>
      </rPr>
      <t>NETTO</t>
    </r>
    <r>
      <rPr>
        <sz val="11"/>
        <color theme="1"/>
        <rFont val="Arial"/>
        <family val="2"/>
      </rPr>
      <t xml:space="preserve"> per maand, moet de toestand per 1 januari 2026 in aanmerking worden genomen en dienen de netto beroepsinkomsten als volgt te worden vastgesteld :</t>
    </r>
  </si>
  <si>
    <t>of persoonlijke beroepsinkomsten heeft die uitsluitend bestaan uit pensioenen, renten of ermede gelijkgestelde inkomsten en die niet meer bedragen dan 174 EUR NETTO per maand.</t>
  </si>
  <si>
    <t>1.656 EUR</t>
  </si>
  <si>
    <t>Sleutelformule vanaf 1 januari 2026</t>
  </si>
  <si>
    <t>Regels van toepassing vanaf 1 januari 2026</t>
  </si>
  <si>
    <t>Ja</t>
  </si>
  <si>
    <t>Nee/Onbekend</t>
  </si>
  <si>
    <t>→ Beide echtgenoten hebben de leeftijd van 66 jaar bereikt op 1 januari 2027:</t>
  </si>
  <si>
    <t>VAN TOEPASSING OP ANDERE INKOMSTEN</t>
  </si>
  <si>
    <t>VAN TOEPASSING OP PENSIOENEN EN WERKLOOSHEIDUITKERINGEN                                                              MET BEDRIJFSTOESLAG BEDOELD IN NR 80</t>
  </si>
  <si>
    <t>684 EUR</t>
  </si>
  <si>
    <t>1.644 EUR</t>
  </si>
  <si>
    <t>4.344 EUR</t>
  </si>
  <si>
    <t>7.488 EUR</t>
  </si>
  <si>
    <t>10.884 EUR</t>
  </si>
  <si>
    <t>14.292 EUR</t>
  </si>
  <si>
    <t>17.712 EUR</t>
  </si>
  <si>
    <t>21.492 EUR</t>
  </si>
  <si>
    <t>meer dan 8 : de basisbelasting wordt verminderd met een vast bedrag van 21.492 EUR, verhoogd met 3.780 EUR per kind ten laste boven het achtste, d.w.z. :</t>
  </si>
  <si>
    <r>
      <rPr>
        <sz val="7"/>
        <color theme="1"/>
        <rFont val="Arial"/>
        <family val="2"/>
      </rPr>
      <t xml:space="preserve">  </t>
    </r>
    <r>
      <rPr>
        <sz val="11"/>
        <color theme="1"/>
        <rFont val="Arial"/>
        <family val="2"/>
      </rPr>
      <t>voor 9 kinderen : 21.492 + (1 x 3.780) = 25.272 EUR</t>
    </r>
  </si>
  <si>
    <r>
      <rPr>
        <sz val="7"/>
        <color rgb="FF000000"/>
        <rFont val="Arial"/>
        <family val="2"/>
      </rPr>
      <t xml:space="preserve"> </t>
    </r>
    <r>
      <rPr>
        <sz val="11"/>
        <color rgb="FF000000"/>
        <rFont val="Arial"/>
        <family val="2"/>
      </rPr>
      <t>voor 10 kinderen : 21.492 + (2 x 3.780) = 29.052 EUR</t>
    </r>
  </si>
  <si>
    <t>636 EUR</t>
  </si>
  <si>
    <t>648 EUR</t>
  </si>
  <si>
    <r>
      <t xml:space="preserve">(Versie geldig vanaf </t>
    </r>
    <r>
      <rPr>
        <b/>
        <u/>
        <sz val="11"/>
        <color theme="1"/>
        <rFont val="Arial"/>
        <family val="2"/>
      </rPr>
      <t>1 november 2026</t>
    </r>
    <r>
      <rPr>
        <sz val="11"/>
        <color theme="1"/>
        <rFont val="Arial"/>
        <family val="2"/>
      </rPr>
      <t xml:space="preserve"> - laatst geupdated op 6 oktober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</si>
</sst>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34" x14ac:knownFonts="1">
    <font>
      <sz val="11"/>
      <color theme="1"/>
      <name val="Calibri"/>
      <family val="2"/>
      <scheme val="minor"/>
    </font>
    <font>
      <b/>
      <sz val="11"/>
      <color theme="1"/>
      <name val="Calibri"/>
      <family val="2"/>
      <scheme val="minor"/>
    </font>
    <font>
      <sz val="11"/>
      <color theme="1"/>
      <name val="Arial"/>
      <family val="2"/>
    </font>
    <font>
      <sz val="10"/>
      <color theme="1"/>
      <name val="Arial"/>
      <family val="2"/>
    </font>
    <font>
      <b/>
      <i/>
      <u val="double"/>
      <sz val="11"/>
      <color theme="1"/>
      <name val="Arial"/>
      <family val="2"/>
    </font>
    <font>
      <b/>
      <sz val="11"/>
      <color theme="1"/>
      <name val="Arial"/>
      <family val="2"/>
    </font>
    <font>
      <u/>
      <sz val="11"/>
      <color theme="1"/>
      <name val="Arial"/>
      <family val="2"/>
    </font>
    <font>
      <i/>
      <u/>
      <sz val="11"/>
      <color theme="1"/>
      <name val="Arial"/>
      <family val="2"/>
    </font>
    <font>
      <sz val="11"/>
      <color rgb="FF92D050"/>
      <name val="Arial"/>
      <family val="2"/>
    </font>
    <font>
      <sz val="9"/>
      <color theme="1"/>
      <name val="Arial"/>
      <family val="2"/>
    </font>
    <font>
      <i/>
      <sz val="11"/>
      <color theme="1"/>
      <name val="Arial"/>
      <family val="2"/>
    </font>
    <font>
      <sz val="11"/>
      <name val="Arial"/>
      <family val="2"/>
    </font>
    <font>
      <b/>
      <i/>
      <sz val="11"/>
      <color theme="1"/>
      <name val="Arial"/>
      <family val="2"/>
    </font>
    <font>
      <sz val="11"/>
      <color theme="0" tint="-0.34998626667073579"/>
      <name val="Arial"/>
      <family val="2"/>
    </font>
    <font>
      <sz val="12"/>
      <color theme="1"/>
      <name val="Arial"/>
      <family val="2"/>
    </font>
    <font>
      <b/>
      <i/>
      <u val="double"/>
      <sz val="12"/>
      <color theme="1"/>
      <name val="Arial"/>
      <family val="2"/>
    </font>
    <font>
      <sz val="11"/>
      <color theme="0" tint="-0.499984740745262"/>
      <name val="Arial"/>
      <family val="2"/>
    </font>
    <font>
      <b/>
      <sz val="11"/>
      <name val="Arial"/>
      <family val="2"/>
    </font>
    <font>
      <b/>
      <u/>
      <sz val="12"/>
      <color theme="1"/>
      <name val="Arial"/>
      <family val="2"/>
    </font>
    <font>
      <b/>
      <u val="double"/>
      <sz val="12"/>
      <color theme="1"/>
      <name val="Arial"/>
      <family val="2"/>
    </font>
    <font>
      <b/>
      <u/>
      <sz val="11"/>
      <color rgb="FFFF0000"/>
      <name val="Arial"/>
      <family val="2"/>
    </font>
    <font>
      <b/>
      <u/>
      <sz val="11"/>
      <color theme="1"/>
      <name val="Arial"/>
      <family val="2"/>
    </font>
    <font>
      <u/>
      <sz val="11"/>
      <color theme="10"/>
      <name val="Calibri"/>
      <family val="2"/>
      <scheme val="minor"/>
    </font>
    <font>
      <u/>
      <sz val="11"/>
      <color theme="10"/>
      <name val="Arial"/>
      <family val="2"/>
    </font>
    <font>
      <sz val="11"/>
      <color theme="1"/>
      <name val="Segoe UI Symbol"/>
      <family val="2"/>
    </font>
    <font>
      <sz val="11"/>
      <color rgb="FFFF0000"/>
      <name val="Arial"/>
      <family val="2"/>
    </font>
    <font>
      <b/>
      <i/>
      <sz val="10"/>
      <color theme="1"/>
      <name val="Arial"/>
      <family val="2"/>
    </font>
    <font>
      <sz val="7"/>
      <color theme="1"/>
      <name val="Arial"/>
      <family val="2"/>
    </font>
    <font>
      <b/>
      <i/>
      <u/>
      <sz val="11"/>
      <color theme="1"/>
      <name val="Arial"/>
      <family val="2"/>
    </font>
    <font>
      <sz val="7"/>
      <color rgb="FF000000"/>
      <name val="Arial"/>
      <family val="2"/>
    </font>
    <font>
      <sz val="11"/>
      <color rgb="FF000000"/>
      <name val="Arial"/>
      <family val="2"/>
    </font>
    <font>
      <sz val="11"/>
      <color rgb="FF444444"/>
      <name val="Arial"/>
      <family val="2"/>
    </font>
    <font>
      <sz val="11"/>
      <color theme="1"/>
      <name val="Arial"/>
      <family val="2"/>
    </font>
    <font>
      <b/>
      <sz val="11"/>
      <color rgb="FFFF0000"/>
      <name val="Arial"/>
      <family val="2"/>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5" tint="0.39997558519241921"/>
        <bgColor indexed="64"/>
      </patternFill>
    </fill>
    <fill>
      <patternFill patternType="solid">
        <fgColor theme="0"/>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double">
        <color indexed="64"/>
      </left>
      <right/>
      <top/>
      <bottom style="medium">
        <color indexed="64"/>
      </bottom>
      <diagonal/>
    </border>
    <border>
      <left/>
      <right/>
      <top style="medium">
        <color indexed="64"/>
      </top>
      <bottom style="medium">
        <color indexed="64"/>
      </bottom>
      <diagonal/>
    </border>
    <border>
      <left/>
      <right style="double">
        <color indexed="64"/>
      </right>
      <top/>
      <bottom/>
      <diagonal/>
    </border>
    <border>
      <left/>
      <right style="double">
        <color indexed="64"/>
      </right>
      <top/>
      <bottom style="medium">
        <color indexed="64"/>
      </bottom>
      <diagonal/>
    </border>
    <border>
      <left style="medium">
        <color indexed="64"/>
      </left>
      <right style="double">
        <color indexed="64"/>
      </right>
      <top style="medium">
        <color indexed="64"/>
      </top>
      <bottom/>
      <diagonal/>
    </border>
  </borders>
  <cellStyleXfs count="2">
    <xf numFmtId="0" fontId="0" fillId="0" borderId="0"/>
    <xf numFmtId="0" fontId="22" fillId="0" borderId="0" applyNumberFormat="0" applyFill="0" applyBorder="0" applyAlignment="0" applyProtection="0"/>
  </cellStyleXfs>
  <cellXfs count="123">
    <xf numFmtId="0" fontId="0" fillId="0" borderId="0" xfId="0"/>
    <xf numFmtId="0" fontId="2" fillId="0" borderId="0" xfId="0" applyFont="1" applyAlignment="1">
      <alignment horizontal="justify" vertical="center"/>
    </xf>
    <xf numFmtId="0" fontId="3" fillId="0" borderId="0" xfId="0" applyFont="1" applyAlignment="1">
      <alignment horizontal="justify" vertical="center"/>
    </xf>
    <xf numFmtId="0" fontId="2" fillId="0" borderId="0" xfId="0" applyFont="1"/>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xf numFmtId="0" fontId="2" fillId="0" borderId="2" xfId="0" applyFont="1" applyBorder="1"/>
    <xf numFmtId="0" fontId="10" fillId="0" borderId="0" xfId="0" applyFont="1"/>
    <xf numFmtId="4" fontId="2" fillId="0" borderId="0" xfId="0" applyNumberFormat="1" applyFont="1"/>
    <xf numFmtId="0" fontId="12" fillId="0" borderId="0" xfId="0" applyFont="1"/>
    <xf numFmtId="0" fontId="13" fillId="0" borderId="0" xfId="0" applyFont="1"/>
    <xf numFmtId="4" fontId="13" fillId="0" borderId="0" xfId="0" applyNumberFormat="1" applyFont="1"/>
    <xf numFmtId="0" fontId="14" fillId="0" borderId="0" xfId="0" applyFont="1"/>
    <xf numFmtId="0" fontId="2" fillId="0" borderId="0" xfId="0" applyFont="1" applyAlignment="1">
      <alignment horizontal="left"/>
    </xf>
    <xf numFmtId="0" fontId="2" fillId="0" borderId="0" xfId="0" applyFont="1" applyAlignment="1">
      <alignment horizontal="center"/>
    </xf>
    <xf numFmtId="4" fontId="11" fillId="0" borderId="0" xfId="0" applyNumberFormat="1" applyFont="1"/>
    <xf numFmtId="0" fontId="11" fillId="0" borderId="0" xfId="0" applyFont="1"/>
    <xf numFmtId="4" fontId="12" fillId="0" borderId="0" xfId="0" applyNumberFormat="1" applyFont="1"/>
    <xf numFmtId="4" fontId="5" fillId="0" borderId="0" xfId="0" applyNumberFormat="1" applyFont="1"/>
    <xf numFmtId="0" fontId="16" fillId="0" borderId="0" xfId="0" applyFont="1"/>
    <xf numFmtId="0" fontId="2" fillId="3" borderId="1" xfId="0" applyFont="1" applyFill="1" applyBorder="1"/>
    <xf numFmtId="0" fontId="2" fillId="5" borderId="0" xfId="0" applyFont="1" applyFill="1"/>
    <xf numFmtId="0" fontId="11" fillId="5" borderId="0" xfId="0" applyFont="1" applyFill="1"/>
    <xf numFmtId="0" fontId="11" fillId="0" borderId="0" xfId="0" applyFont="1" applyAlignment="1">
      <alignment horizontal="center"/>
    </xf>
    <xf numFmtId="0" fontId="9" fillId="0" borderId="0" xfId="0" applyFont="1" applyAlignment="1">
      <alignment horizontal="justify" vertical="center"/>
    </xf>
    <xf numFmtId="0" fontId="18" fillId="0" borderId="0" xfId="0" applyFont="1"/>
    <xf numFmtId="0" fontId="2" fillId="2" borderId="1" xfId="0" applyFont="1" applyFill="1" applyBorder="1"/>
    <xf numFmtId="0" fontId="2" fillId="4" borderId="1" xfId="0" applyFont="1" applyFill="1" applyBorder="1"/>
    <xf numFmtId="4" fontId="5" fillId="3" borderId="1" xfId="0" applyNumberFormat="1" applyFont="1" applyFill="1" applyBorder="1" applyAlignment="1" applyProtection="1">
      <alignment horizontal="center"/>
      <protection locked="0"/>
    </xf>
    <xf numFmtId="2" fontId="17" fillId="3" borderId="1" xfId="0" applyNumberFormat="1" applyFont="1" applyFill="1" applyBorder="1" applyAlignment="1" applyProtection="1">
      <alignment horizontal="center"/>
      <protection locked="0"/>
    </xf>
    <xf numFmtId="2" fontId="17" fillId="3" borderId="13" xfId="0" applyNumberFormat="1" applyFont="1" applyFill="1" applyBorder="1" applyAlignment="1" applyProtection="1">
      <alignment horizontal="center"/>
      <protection locked="0"/>
    </xf>
    <xf numFmtId="2" fontId="5" fillId="3" borderId="1" xfId="0" applyNumberFormat="1" applyFont="1" applyFill="1" applyBorder="1" applyAlignment="1" applyProtection="1">
      <alignment horizontal="center"/>
      <protection locked="0"/>
    </xf>
    <xf numFmtId="0" fontId="2" fillId="0" borderId="0" xfId="0" applyFont="1" applyAlignment="1">
      <alignment vertical="center"/>
    </xf>
    <xf numFmtId="0" fontId="24" fillId="0" borderId="0" xfId="0" applyFont="1" applyAlignment="1">
      <alignment vertical="center"/>
    </xf>
    <xf numFmtId="0" fontId="5" fillId="0" borderId="0" xfId="0" applyFont="1" applyAlignment="1">
      <alignment vertical="center"/>
    </xf>
    <xf numFmtId="0" fontId="21" fillId="0" borderId="0" xfId="0" applyFont="1" applyAlignment="1">
      <alignment vertical="center"/>
    </xf>
    <xf numFmtId="0" fontId="5" fillId="0" borderId="0" xfId="0" applyFont="1" applyAlignment="1">
      <alignment horizontal="center"/>
    </xf>
    <xf numFmtId="0" fontId="25" fillId="0" borderId="0" xfId="0" applyFont="1"/>
    <xf numFmtId="0" fontId="12" fillId="0" borderId="14" xfId="0" applyFont="1" applyBorder="1"/>
    <xf numFmtId="0" fontId="2" fillId="0" borderId="14" xfId="0" applyFont="1" applyBorder="1"/>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vertical="center" wrapText="1"/>
    </xf>
    <xf numFmtId="0" fontId="3" fillId="0" borderId="9" xfId="0" applyFont="1" applyBorder="1" applyAlignment="1">
      <alignment horizontal="justify" vertical="center" wrapText="1"/>
    </xf>
    <xf numFmtId="0" fontId="3" fillId="0" borderId="4" xfId="0" applyFont="1" applyBorder="1" applyAlignment="1">
      <alignment vertical="center" wrapText="1"/>
    </xf>
    <xf numFmtId="0" fontId="3" fillId="0" borderId="7" xfId="0" applyFont="1" applyBorder="1" applyAlignment="1">
      <alignment horizontal="justify" vertical="center" wrapText="1"/>
    </xf>
    <xf numFmtId="0" fontId="26" fillId="0" borderId="0" xfId="0" applyFont="1" applyAlignment="1">
      <alignment vertical="center" wrapText="1"/>
    </xf>
    <xf numFmtId="0" fontId="2" fillId="0" borderId="9" xfId="0" applyFont="1" applyBorder="1"/>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left" vertical="center" wrapText="1"/>
    </xf>
    <xf numFmtId="0" fontId="2" fillId="0" borderId="9" xfId="0" applyFont="1" applyBorder="1" applyAlignment="1">
      <alignment horizontal="left" vertical="center" wrapText="1"/>
    </xf>
    <xf numFmtId="0" fontId="2" fillId="0" borderId="0" xfId="0" applyFont="1" applyAlignment="1">
      <alignment horizontal="right"/>
    </xf>
    <xf numFmtId="0" fontId="2" fillId="0" borderId="5" xfId="0" applyFont="1" applyBorder="1" applyAlignment="1">
      <alignment horizontal="center" vertical="center" wrapText="1"/>
    </xf>
    <xf numFmtId="0" fontId="2" fillId="0" borderId="9" xfId="0" applyFont="1" applyBorder="1" applyAlignment="1">
      <alignment horizontal="justify" vertical="center" wrapText="1"/>
    </xf>
    <xf numFmtId="0" fontId="2" fillId="0" borderId="8" xfId="0" applyFont="1" applyBorder="1" applyAlignment="1">
      <alignment horizontal="center" vertical="center" wrapText="1"/>
    </xf>
    <xf numFmtId="0" fontId="2" fillId="0" borderId="14" xfId="0" applyFont="1" applyBorder="1" applyAlignment="1">
      <alignment horizontal="justify" vertical="center"/>
    </xf>
    <xf numFmtId="0" fontId="2" fillId="0" borderId="7" xfId="0" applyFont="1" applyBorder="1" applyAlignment="1">
      <alignment horizontal="justify" vertical="center" wrapText="1"/>
    </xf>
    <xf numFmtId="0" fontId="2" fillId="0" borderId="4" xfId="0" applyFont="1" applyBorder="1" applyAlignment="1">
      <alignment horizontal="center" vertical="center" wrapText="1"/>
    </xf>
    <xf numFmtId="0" fontId="2" fillId="0" borderId="9" xfId="0" applyFont="1" applyBorder="1" applyAlignment="1">
      <alignment horizontal="justify" vertical="top" wrapText="1"/>
    </xf>
    <xf numFmtId="0" fontId="12" fillId="0" borderId="0" xfId="0" applyFont="1" applyAlignment="1">
      <alignment vertical="center" wrapText="1"/>
    </xf>
    <xf numFmtId="0" fontId="28" fillId="0" borderId="0" xfId="0" applyFont="1"/>
    <xf numFmtId="0" fontId="1" fillId="0" borderId="0" xfId="0" applyFont="1"/>
    <xf numFmtId="0" fontId="5" fillId="0" borderId="2" xfId="0" applyFont="1" applyBorder="1"/>
    <xf numFmtId="4" fontId="17" fillId="3" borderId="13" xfId="0" applyNumberFormat="1" applyFont="1" applyFill="1" applyBorder="1" applyAlignment="1" applyProtection="1">
      <alignment horizontal="center"/>
      <protection locked="0"/>
    </xf>
    <xf numFmtId="164" fontId="31" fillId="0" borderId="0" xfId="0" applyNumberFormat="1" applyFont="1"/>
    <xf numFmtId="0" fontId="11" fillId="0" borderId="8" xfId="0" applyFont="1" applyBorder="1"/>
    <xf numFmtId="0" fontId="2" fillId="0" borderId="8" xfId="0" applyFont="1" applyBorder="1"/>
    <xf numFmtId="0" fontId="2" fillId="0" borderId="0" xfId="0" applyFont="1" applyAlignment="1">
      <alignment vertical="center" wrapText="1"/>
    </xf>
    <xf numFmtId="3" fontId="2" fillId="0" borderId="0" xfId="0" applyNumberFormat="1" applyFont="1" applyAlignment="1">
      <alignment vertical="center" wrapText="1"/>
    </xf>
    <xf numFmtId="3" fontId="32" fillId="0" borderId="0" xfId="0" applyNumberFormat="1" applyFont="1"/>
    <xf numFmtId="0" fontId="21" fillId="0" borderId="0" xfId="0" applyFont="1"/>
    <xf numFmtId="3" fontId="2" fillId="0" borderId="0" xfId="0" applyNumberFormat="1" applyFont="1"/>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5" fillId="2" borderId="1" xfId="0" applyFont="1" applyFill="1" applyBorder="1" applyAlignment="1" applyProtection="1">
      <alignment horizontal="center"/>
      <protection locked="0"/>
    </xf>
    <xf numFmtId="0" fontId="23" fillId="0" borderId="0" xfId="1" applyFont="1" applyProtection="1">
      <protection locked="0"/>
    </xf>
    <xf numFmtId="0" fontId="2" fillId="0" borderId="0" xfId="0" applyFont="1" applyAlignment="1">
      <alignment vertical="top" wrapText="1"/>
    </xf>
    <xf numFmtId="0" fontId="21" fillId="0" borderId="0" xfId="0" applyFont="1"/>
    <xf numFmtId="0" fontId="2" fillId="0" borderId="0" xfId="0" applyFont="1"/>
    <xf numFmtId="0" fontId="19" fillId="0" borderId="0" xfId="0" applyFont="1" applyAlignment="1">
      <alignment vertical="center"/>
    </xf>
    <xf numFmtId="0" fontId="23" fillId="0" borderId="0" xfId="1" applyFont="1" applyAlignment="1" applyProtection="1">
      <protection locked="0"/>
    </xf>
    <xf numFmtId="0" fontId="4" fillId="0" borderId="0" xfId="0" applyFont="1"/>
    <xf numFmtId="0" fontId="9" fillId="0" borderId="0" xfId="0" applyFont="1" applyAlignment="1">
      <alignment horizontal="left"/>
    </xf>
    <xf numFmtId="0" fontId="9" fillId="0" borderId="0" xfId="0" applyFont="1"/>
    <xf numFmtId="4" fontId="12" fillId="4" borderId="13" xfId="0" applyNumberFormat="1" applyFont="1" applyFill="1" applyBorder="1" applyAlignment="1">
      <alignment horizontal="center"/>
    </xf>
    <xf numFmtId="4" fontId="12" fillId="4" borderId="5" xfId="0" applyNumberFormat="1" applyFont="1" applyFill="1" applyBorder="1" applyAlignment="1">
      <alignment horizontal="center"/>
    </xf>
    <xf numFmtId="0" fontId="2" fillId="0" borderId="0" xfId="0" applyFont="1" applyAlignment="1">
      <alignment horizontal="center"/>
    </xf>
    <xf numFmtId="0" fontId="9" fillId="0" borderId="0" xfId="0" applyFont="1" applyAlignment="1">
      <alignment horizontal="justify" vertical="center"/>
    </xf>
    <xf numFmtId="4" fontId="5" fillId="2" borderId="13" xfId="0" applyNumberFormat="1" applyFont="1" applyFill="1" applyBorder="1" applyAlignment="1" applyProtection="1">
      <alignment horizontal="center"/>
      <protection locked="0"/>
    </xf>
    <xf numFmtId="4" fontId="5" fillId="2" borderId="5" xfId="0" applyNumberFormat="1" applyFont="1" applyFill="1" applyBorder="1" applyAlignment="1" applyProtection="1">
      <alignment horizontal="center"/>
      <protection locked="0"/>
    </xf>
    <xf numFmtId="4" fontId="5" fillId="2" borderId="17" xfId="0" applyNumberFormat="1" applyFont="1" applyFill="1" applyBorder="1" applyAlignment="1" applyProtection="1">
      <alignment horizontal="center"/>
      <protection locked="0"/>
    </xf>
    <xf numFmtId="0" fontId="15" fillId="0" borderId="0" xfId="0" applyFont="1"/>
    <xf numFmtId="2" fontId="12" fillId="4" borderId="13" xfId="0" applyNumberFormat="1" applyFont="1" applyFill="1" applyBorder="1" applyAlignment="1">
      <alignment horizontal="center"/>
    </xf>
    <xf numFmtId="2" fontId="12" fillId="4" borderId="5" xfId="0" applyNumberFormat="1" applyFont="1" applyFill="1" applyBorder="1" applyAlignment="1">
      <alignment horizontal="center"/>
    </xf>
    <xf numFmtId="49" fontId="33" fillId="0" borderId="0" xfId="0" applyNumberFormat="1" applyFont="1" applyAlignment="1">
      <alignment horizontal="center" vertical="center" wrapText="1"/>
    </xf>
    <xf numFmtId="0" fontId="33" fillId="0" borderId="0" xfId="0" applyFont="1" applyAlignment="1">
      <alignment horizontal="center" vertical="center"/>
    </xf>
    <xf numFmtId="0" fontId="2" fillId="0" borderId="10"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0" xfId="0" applyFont="1" applyAlignment="1">
      <alignment horizontal="justify" vertical="center" wrapText="1"/>
    </xf>
    <xf numFmtId="0" fontId="2" fillId="0" borderId="9" xfId="0" applyFont="1" applyBorder="1" applyAlignment="1">
      <alignment horizontal="justify" vertical="center" wrapText="1"/>
    </xf>
    <xf numFmtId="0" fontId="2" fillId="0" borderId="0" xfId="0" applyFont="1" applyAlignment="1">
      <alignment horizontal="justify" vertical="center"/>
    </xf>
    <xf numFmtId="0" fontId="2" fillId="0" borderId="15"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2"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30" fillId="0" borderId="0" xfId="0" applyFont="1" applyAlignment="1">
      <alignment horizontal="left" vertical="center" wrapText="1"/>
    </xf>
    <xf numFmtId="0" fontId="2" fillId="0" borderId="13" xfId="0" applyFont="1" applyBorder="1" applyAlignment="1">
      <alignment horizontal="left" vertical="center" wrapText="1"/>
    </xf>
    <xf numFmtId="0" fontId="2" fillId="0" borderId="5" xfId="0" applyFont="1" applyBorder="1" applyAlignment="1">
      <alignment horizontal="left" vertical="center" wrapText="1"/>
    </xf>
    <xf numFmtId="0" fontId="2" fillId="0" borderId="16"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11" xfId="0" applyFont="1" applyBorder="1" applyAlignment="1">
      <alignment horizontal="left" vertical="center" wrapText="1"/>
    </xf>
    <xf numFmtId="0" fontId="2" fillId="0" borderId="7" xfId="0" applyFont="1" applyBorder="1" applyAlignment="1">
      <alignment horizontal="left" vertical="center"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infin.fgov.be/myminfin-web/pages/public/fisconet/document/821b117c-eebc-497a-8297-ed2bb1e99d75" TargetMode="External"/><Relationship Id="rId2" Type="http://schemas.openxmlformats.org/officeDocument/2006/relationships/hyperlink" Target="https://www.minfin.fgov.be/myminfin-web/pages/public/fisconet/document/a38f6c59-3ab9-49d3-8844-d39f91387663" TargetMode="External"/><Relationship Id="rId1" Type="http://schemas.openxmlformats.org/officeDocument/2006/relationships/hyperlink" Target="https://eservices.minfin.fgov.be/myminfin-web/pages/public/fisconet/document/a076ccc7-823e-426f-9c7a-a43c08e6c36e"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89ED4-3816-492F-A3D6-8F4B526CA82A}">
  <dimension ref="B2:J55"/>
  <sheetViews>
    <sheetView tabSelected="1" zoomScaleNormal="100" zoomScaleSheetLayoutView="107" workbookViewId="0">
      <selection activeCell="B26" sqref="B26:D26"/>
    </sheetView>
  </sheetViews>
  <sheetFormatPr defaultColWidth="11.5546875" defaultRowHeight="13.8" x14ac:dyDescent="0.25"/>
  <cols>
    <col min="1" max="1" width="11.5546875" style="3" customWidth="1"/>
    <col min="2" max="2" width="11.5546875" style="3"/>
    <col min="3" max="3" width="11.5546875" style="17"/>
    <col min="4" max="16384" width="11.5546875" style="3"/>
  </cols>
  <sheetData>
    <row r="2" spans="2:10" ht="24" customHeight="1" x14ac:dyDescent="0.25">
      <c r="B2" s="87" t="s">
        <v>157</v>
      </c>
      <c r="C2" s="87"/>
      <c r="D2" s="87"/>
      <c r="E2" s="87"/>
    </row>
    <row r="5" spans="2:10" ht="15.6" x14ac:dyDescent="0.3">
      <c r="B5" s="28" t="s">
        <v>0</v>
      </c>
    </row>
    <row r="6" spans="2:10" ht="14.4" thickBot="1" x14ac:dyDescent="0.3"/>
    <row r="7" spans="2:10" ht="14.4" thickBot="1" x14ac:dyDescent="0.3">
      <c r="B7" s="29"/>
      <c r="C7" s="17" t="s">
        <v>1</v>
      </c>
      <c r="D7" s="3" t="s">
        <v>2</v>
      </c>
    </row>
    <row r="8" spans="2:10" ht="14.4" thickBot="1" x14ac:dyDescent="0.3"/>
    <row r="9" spans="2:10" ht="14.4" thickBot="1" x14ac:dyDescent="0.3">
      <c r="B9" s="23"/>
      <c r="C9" s="17" t="s">
        <v>1</v>
      </c>
      <c r="D9" s="3" t="s">
        <v>3</v>
      </c>
    </row>
    <row r="10" spans="2:10" ht="14.4" thickBot="1" x14ac:dyDescent="0.3"/>
    <row r="11" spans="2:10" ht="14.4" thickBot="1" x14ac:dyDescent="0.3">
      <c r="B11" s="30"/>
      <c r="C11" s="17" t="s">
        <v>1</v>
      </c>
      <c r="D11" s="3" t="s">
        <v>4</v>
      </c>
    </row>
    <row r="13" spans="2:10" x14ac:dyDescent="0.25">
      <c r="B13" s="3" t="s">
        <v>5</v>
      </c>
    </row>
    <row r="16" spans="2:10" x14ac:dyDescent="0.25">
      <c r="B16" s="84" t="s">
        <v>6</v>
      </c>
      <c r="C16" s="84"/>
      <c r="D16" s="84"/>
      <c r="E16" s="84"/>
      <c r="F16" s="84"/>
      <c r="G16" s="84"/>
      <c r="H16" s="84"/>
      <c r="I16" s="84"/>
      <c r="J16" s="84"/>
    </row>
    <row r="17" spans="2:10" ht="35.4" customHeight="1" x14ac:dyDescent="0.25">
      <c r="B17" s="84"/>
      <c r="C17" s="84"/>
      <c r="D17" s="84"/>
      <c r="E17" s="84"/>
      <c r="F17" s="84"/>
      <c r="G17" s="84"/>
      <c r="H17" s="84"/>
      <c r="I17" s="84"/>
      <c r="J17" s="84"/>
    </row>
    <row r="20" spans="2:10" x14ac:dyDescent="0.25">
      <c r="B20" s="86" t="s">
        <v>210</v>
      </c>
      <c r="C20" s="86"/>
      <c r="D20" s="86"/>
      <c r="E20" s="86"/>
      <c r="F20" s="86"/>
      <c r="G20" s="86"/>
      <c r="H20" s="86"/>
      <c r="I20" s="86"/>
      <c r="J20" s="86"/>
    </row>
    <row r="24" spans="2:10" x14ac:dyDescent="0.25">
      <c r="B24" s="85" t="s">
        <v>7</v>
      </c>
      <c r="C24" s="85"/>
      <c r="D24" s="85"/>
      <c r="E24" s="85"/>
    </row>
    <row r="26" spans="2:10" x14ac:dyDescent="0.25">
      <c r="B26" s="88" t="s">
        <v>190</v>
      </c>
      <c r="C26" s="88"/>
      <c r="D26" s="88"/>
      <c r="F26" s="40"/>
    </row>
    <row r="27" spans="2:10" x14ac:dyDescent="0.25">
      <c r="B27" s="83" t="s">
        <v>191</v>
      </c>
    </row>
    <row r="30" spans="2:10" x14ac:dyDescent="0.25">
      <c r="B30" s="38" t="s">
        <v>8</v>
      </c>
    </row>
    <row r="31" spans="2:10" x14ac:dyDescent="0.25">
      <c r="B31" s="38"/>
    </row>
    <row r="32" spans="2:10" x14ac:dyDescent="0.25">
      <c r="B32" s="35" t="s">
        <v>9</v>
      </c>
    </row>
    <row r="33" spans="2:3" x14ac:dyDescent="0.25">
      <c r="B33" s="35" t="s">
        <v>10</v>
      </c>
    </row>
    <row r="34" spans="2:3" x14ac:dyDescent="0.25">
      <c r="B34" s="35"/>
    </row>
    <row r="35" spans="2:3" x14ac:dyDescent="0.25">
      <c r="B35" s="37" t="s">
        <v>11</v>
      </c>
    </row>
    <row r="36" spans="2:3" x14ac:dyDescent="0.25">
      <c r="B36" s="37"/>
    </row>
    <row r="37" spans="2:3" ht="16.8" x14ac:dyDescent="0.25">
      <c r="B37" s="36" t="s">
        <v>12</v>
      </c>
    </row>
    <row r="38" spans="2:3" x14ac:dyDescent="0.25">
      <c r="B38" s="35" t="s">
        <v>13</v>
      </c>
    </row>
    <row r="39" spans="2:3" x14ac:dyDescent="0.25">
      <c r="B39" s="35" t="s">
        <v>14</v>
      </c>
    </row>
    <row r="40" spans="2:3" x14ac:dyDescent="0.25">
      <c r="B40" s="35"/>
    </row>
    <row r="41" spans="2:3" ht="16.8" x14ac:dyDescent="0.25">
      <c r="B41" s="36" t="s">
        <v>15</v>
      </c>
    </row>
    <row r="42" spans="2:3" x14ac:dyDescent="0.25">
      <c r="B42" s="35" t="s">
        <v>16</v>
      </c>
    </row>
    <row r="43" spans="2:3" x14ac:dyDescent="0.25">
      <c r="B43" s="35" t="s">
        <v>17</v>
      </c>
    </row>
    <row r="44" spans="2:3" x14ac:dyDescent="0.25">
      <c r="B44" s="35"/>
    </row>
    <row r="45" spans="2:3" s="4" customFormat="1" x14ac:dyDescent="0.25">
      <c r="B45" s="37" t="s">
        <v>18</v>
      </c>
      <c r="C45" s="39"/>
    </row>
    <row r="46" spans="2:3" x14ac:dyDescent="0.25">
      <c r="B46" s="35"/>
    </row>
    <row r="47" spans="2:3" ht="16.8" x14ac:dyDescent="0.25">
      <c r="B47" s="36" t="s">
        <v>19</v>
      </c>
    </row>
    <row r="48" spans="2:3" x14ac:dyDescent="0.25">
      <c r="B48" s="35" t="s">
        <v>20</v>
      </c>
    </row>
    <row r="49" spans="2:3" x14ac:dyDescent="0.25">
      <c r="B49" s="35" t="s">
        <v>21</v>
      </c>
    </row>
    <row r="50" spans="2:3" x14ac:dyDescent="0.25">
      <c r="B50" s="35"/>
    </row>
    <row r="51" spans="2:3" s="4" customFormat="1" x14ac:dyDescent="0.25">
      <c r="B51" s="37" t="s">
        <v>22</v>
      </c>
      <c r="C51" s="39"/>
    </row>
    <row r="52" spans="2:3" x14ac:dyDescent="0.25">
      <c r="B52" s="35"/>
    </row>
    <row r="53" spans="2:3" ht="16.8" x14ac:dyDescent="0.25">
      <c r="B53" s="36" t="s">
        <v>23</v>
      </c>
    </row>
    <row r="54" spans="2:3" x14ac:dyDescent="0.25">
      <c r="B54" s="35" t="s">
        <v>24</v>
      </c>
    </row>
    <row r="55" spans="2:3" x14ac:dyDescent="0.25">
      <c r="B55" s="35" t="s">
        <v>25</v>
      </c>
    </row>
  </sheetData>
  <sheetProtection algorithmName="SHA-512" hashValue="93gpjr3LS1aXW4RSAvHZpR1B9vq63xYM94BHySzxBO+UGZdlKgzE+jIP7PNEAhvyBwSgY4qhefDfGyWbtTKSLA==" saltValue="Ean/IIgckfIiKfoM96z/iw==" spinCount="100000" sheet="1" selectLockedCells="1"/>
  <mergeCells count="5">
    <mergeCell ref="B16:J17"/>
    <mergeCell ref="B24:E24"/>
    <mergeCell ref="B20:J20"/>
    <mergeCell ref="B2:E2"/>
    <mergeCell ref="B26:D26"/>
  </mergeCells>
  <hyperlinks>
    <hyperlink ref="B26" r:id="rId1" display="Sleutelformule vanaf 1 januari 2024" xr:uid="{A69DB4DC-54A8-4D60-9DD6-5848773D7F17}"/>
    <hyperlink ref="B27" r:id="rId2" xr:uid="{969F9A01-B1F9-4ED9-83BB-5ED4A16EDE90}"/>
    <hyperlink ref="B26:D26" r:id="rId3" display="Sleutelformule vanaf 1 januari 2026" xr:uid="{5056677F-BF9D-422F-8CED-662E2C217D98}"/>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F6171-6966-479F-9D2A-2BE50D00EEC2}">
  <dimension ref="A2:GB88"/>
  <sheetViews>
    <sheetView topLeftCell="B16" zoomScaleNormal="100" workbookViewId="0">
      <selection activeCell="B46" sqref="B46:C46"/>
    </sheetView>
  </sheetViews>
  <sheetFormatPr defaultColWidth="8.88671875" defaultRowHeight="13.8" x14ac:dyDescent="0.25"/>
  <cols>
    <col min="1" max="1" width="3.33203125" style="3" customWidth="1"/>
    <col min="2" max="2" width="10.44140625" style="3" customWidth="1"/>
    <col min="3" max="4" width="8.88671875" style="3"/>
    <col min="5" max="5" width="17.6640625" style="3" customWidth="1"/>
    <col min="6" max="6" width="15.6640625" style="3" customWidth="1"/>
    <col min="7" max="7" width="17.88671875" style="3" customWidth="1"/>
    <col min="8" max="9" width="16.88671875" style="3" customWidth="1"/>
    <col min="10" max="10" width="16.6640625" style="3" customWidth="1"/>
    <col min="11" max="11" width="14.33203125" style="3" customWidth="1"/>
    <col min="12" max="12" width="15" style="3" customWidth="1"/>
    <col min="13" max="13" width="30.33203125" style="3" customWidth="1"/>
    <col min="14" max="14" width="30.109375" style="3" customWidth="1"/>
    <col min="15" max="15" width="20.44140625" style="3" customWidth="1"/>
    <col min="16" max="16" width="19.109375" style="3" customWidth="1"/>
    <col min="17" max="17" width="24.33203125" style="3" customWidth="1"/>
    <col min="18" max="19" width="18.33203125" style="3" customWidth="1"/>
    <col min="20" max="20" width="10.44140625" style="3" customWidth="1"/>
    <col min="21" max="16384" width="8.88671875" style="3"/>
  </cols>
  <sheetData>
    <row r="2" spans="1:184" s="9" customFormat="1" x14ac:dyDescent="0.25">
      <c r="A2" s="3"/>
      <c r="B2" s="89" t="s">
        <v>158</v>
      </c>
      <c r="C2" s="89"/>
      <c r="D2" s="89"/>
      <c r="E2" s="89"/>
      <c r="F2" s="89"/>
      <c r="G2" s="89"/>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row>
    <row r="3" spans="1:184" s="9" customFormat="1"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row>
    <row r="4" spans="1:184" s="9" customFormat="1" x14ac:dyDescent="0.25">
      <c r="A4" s="3"/>
      <c r="B4" s="4" t="s">
        <v>26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row>
    <row r="5" spans="1:184" s="9" customFormat="1" x14ac:dyDescent="0.25">
      <c r="A5" s="3"/>
      <c r="B5" s="5"/>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row>
    <row r="6" spans="1:184" s="69" customFormat="1" x14ac:dyDescent="0.25">
      <c r="A6" s="4"/>
      <c r="B6" s="67" t="s">
        <v>27</v>
      </c>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row>
    <row r="7" spans="1:184" s="9" customFormat="1" ht="13.95" customHeight="1" x14ac:dyDescent="0.3">
      <c r="A7" s="3"/>
      <c r="B7" s="6"/>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row>
    <row r="8" spans="1:184" s="9" customFormat="1" ht="12" customHeight="1" x14ac:dyDescent="0.25">
      <c r="A8" s="3"/>
      <c r="B8" s="90" t="s">
        <v>28</v>
      </c>
      <c r="C8" s="90"/>
      <c r="D8" s="90"/>
      <c r="E8" s="90"/>
      <c r="F8" s="90"/>
      <c r="G8" s="90"/>
      <c r="H8" s="90"/>
      <c r="I8" s="90"/>
      <c r="J8" s="90"/>
      <c r="K8" s="90"/>
      <c r="L8" s="90"/>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row>
    <row r="9" spans="1:184" ht="12" customHeight="1" x14ac:dyDescent="0.3">
      <c r="B9" s="91" t="s">
        <v>159</v>
      </c>
      <c r="C9" s="91"/>
      <c r="D9" s="91"/>
      <c r="E9" s="91"/>
      <c r="F9" s="91"/>
      <c r="G9" s="91"/>
      <c r="H9" s="91"/>
      <c r="O9" s="10"/>
    </row>
    <row r="10" spans="1:184" ht="12" customHeight="1" x14ac:dyDescent="0.3">
      <c r="B10" s="8"/>
      <c r="C10" s="8"/>
      <c r="D10" s="8"/>
      <c r="E10" s="8"/>
      <c r="F10" s="8"/>
      <c r="G10" s="8"/>
      <c r="H10" s="8"/>
      <c r="O10" s="10"/>
    </row>
    <row r="11" spans="1:184" ht="12" customHeight="1" x14ac:dyDescent="0.3">
      <c r="B11" s="95" t="s">
        <v>160</v>
      </c>
      <c r="C11" s="95"/>
      <c r="D11" s="95"/>
      <c r="E11" s="95"/>
      <c r="F11" s="95"/>
      <c r="G11" s="95"/>
      <c r="H11" s="95"/>
      <c r="I11" s="95"/>
      <c r="J11" s="95"/>
      <c r="K11" s="95"/>
      <c r="L11" s="95"/>
      <c r="O11" s="10"/>
    </row>
    <row r="12" spans="1:184" ht="12" customHeight="1" x14ac:dyDescent="0.25">
      <c r="B12" s="95" t="s">
        <v>29</v>
      </c>
      <c r="C12" s="95"/>
      <c r="D12" s="95"/>
      <c r="E12" s="95"/>
      <c r="F12" s="95"/>
      <c r="G12" s="95"/>
      <c r="H12" s="95"/>
      <c r="I12" s="95"/>
      <c r="J12" s="95"/>
      <c r="K12" s="95"/>
      <c r="L12" s="95"/>
    </row>
    <row r="13" spans="1:184" ht="12" customHeight="1" x14ac:dyDescent="0.25">
      <c r="B13" s="91" t="s">
        <v>30</v>
      </c>
      <c r="C13" s="91"/>
      <c r="D13" s="91"/>
      <c r="E13" s="91"/>
      <c r="F13" s="91"/>
      <c r="G13" s="2"/>
      <c r="H13" s="2"/>
      <c r="I13" s="2"/>
      <c r="J13" s="2"/>
      <c r="K13" s="2"/>
      <c r="L13" s="2"/>
      <c r="O13" s="67" t="s">
        <v>31</v>
      </c>
    </row>
    <row r="14" spans="1:184" ht="12" customHeight="1" x14ac:dyDescent="0.3">
      <c r="B14" s="8"/>
      <c r="C14" s="8"/>
      <c r="D14" s="8"/>
      <c r="E14" s="8"/>
      <c r="F14" s="8"/>
      <c r="G14" s="2"/>
      <c r="H14" s="2"/>
      <c r="I14" s="2"/>
      <c r="J14" s="2"/>
      <c r="K14" s="2"/>
      <c r="L14" s="2"/>
      <c r="O14" s="10"/>
    </row>
    <row r="15" spans="1:184" ht="15" customHeight="1" x14ac:dyDescent="0.25">
      <c r="B15" s="2"/>
      <c r="C15" s="2"/>
      <c r="D15" s="2"/>
      <c r="E15" s="2"/>
      <c r="F15" s="2"/>
      <c r="G15" s="2"/>
      <c r="H15" s="2"/>
      <c r="I15" s="2"/>
      <c r="J15" s="2"/>
      <c r="K15" s="1"/>
      <c r="L15" s="1"/>
    </row>
    <row r="16" spans="1:184" ht="14.4" x14ac:dyDescent="0.3">
      <c r="B16" s="10" t="s">
        <v>32</v>
      </c>
      <c r="E16" s="3" t="s">
        <v>33</v>
      </c>
      <c r="F16" s="3" t="s">
        <v>34</v>
      </c>
      <c r="G16" s="3" t="s">
        <v>35</v>
      </c>
      <c r="H16" s="3" t="s">
        <v>36</v>
      </c>
      <c r="K16" s="3" t="s">
        <v>37</v>
      </c>
      <c r="L16" s="3" t="s">
        <v>37</v>
      </c>
      <c r="M16" s="16" t="s">
        <v>38</v>
      </c>
      <c r="N16" s="12" t="s">
        <v>39</v>
      </c>
      <c r="O16" s="3" t="s">
        <v>40</v>
      </c>
      <c r="P16" s="3" t="s">
        <v>41</v>
      </c>
      <c r="Q16" s="3" t="s">
        <v>42</v>
      </c>
      <c r="R16" s="3" t="s">
        <v>43</v>
      </c>
      <c r="T16" s="12" t="s">
        <v>44</v>
      </c>
    </row>
    <row r="17" spans="2:21" ht="14.4" x14ac:dyDescent="0.3">
      <c r="B17" s="10" t="s">
        <v>45</v>
      </c>
      <c r="F17" s="3" t="s">
        <v>46</v>
      </c>
      <c r="G17" s="3" t="s">
        <v>47</v>
      </c>
      <c r="K17" s="3" t="s">
        <v>48</v>
      </c>
      <c r="L17" s="3" t="s">
        <v>49</v>
      </c>
      <c r="M17" s="16" t="s">
        <v>50</v>
      </c>
      <c r="N17" s="16" t="s">
        <v>50</v>
      </c>
      <c r="Q17" s="3" t="s">
        <v>51</v>
      </c>
    </row>
    <row r="18" spans="2:21" ht="14.4" x14ac:dyDescent="0.3">
      <c r="B18" s="10"/>
      <c r="K18" s="3" t="s">
        <v>52</v>
      </c>
      <c r="L18" s="3" t="s">
        <v>53</v>
      </c>
      <c r="M18" s="16" t="s">
        <v>54</v>
      </c>
      <c r="N18" s="16" t="s">
        <v>54</v>
      </c>
    </row>
    <row r="19" spans="2:21" s="17" customFormat="1" x14ac:dyDescent="0.25">
      <c r="B19" s="94" t="s">
        <v>55</v>
      </c>
      <c r="C19" s="94"/>
      <c r="E19" s="17" t="s">
        <v>56</v>
      </c>
      <c r="F19" s="17" t="s">
        <v>57</v>
      </c>
      <c r="G19" s="17" t="s">
        <v>58</v>
      </c>
      <c r="H19" s="17" t="s">
        <v>59</v>
      </c>
      <c r="I19" s="3"/>
      <c r="J19" s="3"/>
      <c r="K19" s="17" t="s">
        <v>60</v>
      </c>
      <c r="L19" s="17" t="s">
        <v>61</v>
      </c>
      <c r="M19" s="17" t="s">
        <v>62</v>
      </c>
      <c r="N19" s="17" t="s">
        <v>63</v>
      </c>
      <c r="O19" s="17" t="s">
        <v>64</v>
      </c>
      <c r="P19" s="17" t="s">
        <v>65</v>
      </c>
      <c r="Q19" s="17" t="s">
        <v>66</v>
      </c>
      <c r="R19" s="17" t="s">
        <v>67</v>
      </c>
    </row>
    <row r="20" spans="2:21" s="17" customFormat="1" x14ac:dyDescent="0.25">
      <c r="H20" s="17" t="s">
        <v>68</v>
      </c>
      <c r="I20" s="3"/>
      <c r="J20" s="3"/>
      <c r="K20" s="17" t="s">
        <v>69</v>
      </c>
      <c r="L20" s="17" t="s">
        <v>70</v>
      </c>
    </row>
    <row r="21" spans="2:21" ht="14.4" thickBot="1" x14ac:dyDescent="0.3"/>
    <row r="22" spans="2:21" ht="14.4" thickBot="1" x14ac:dyDescent="0.3">
      <c r="B22" s="96">
        <v>2500</v>
      </c>
      <c r="C22" s="97"/>
      <c r="D22" s="11"/>
      <c r="E22" s="11">
        <f>ROUND(B22*12,2)</f>
        <v>30000</v>
      </c>
      <c r="F22" s="18">
        <f>MIN(ROUND(E22*30%,2),6070)</f>
        <v>6070</v>
      </c>
      <c r="G22" s="11">
        <f>E22-F22</f>
        <v>23930</v>
      </c>
      <c r="H22" s="18">
        <f>ROUND((IF(G22&lt;=16710,G22*26.75%,IF(G22&lt;=29500,4469.93+((G22-16710)*42.8%),IF(G22&lt;=51050,9944.05+((G22-29500)*48.15%),20320.38+((G22-51050)*53.5%))))-3089.63),2)</f>
        <v>4470.46</v>
      </c>
      <c r="I22" s="11"/>
      <c r="K22" s="70">
        <v>10884</v>
      </c>
      <c r="L22" s="32">
        <v>0</v>
      </c>
      <c r="M22" s="11">
        <f>MAX(H22-K22-L22,0)</f>
        <v>0</v>
      </c>
      <c r="N22" s="11">
        <f>ROUND(M22/12,2)</f>
        <v>0</v>
      </c>
      <c r="O22" s="33">
        <v>0</v>
      </c>
      <c r="P22" s="33">
        <v>0</v>
      </c>
      <c r="Q22" s="33">
        <v>0</v>
      </c>
      <c r="R22" s="33">
        <v>0</v>
      </c>
      <c r="S22" s="72"/>
      <c r="T22" s="92">
        <f>MAX(N22-O22-P22-Q22-R22,0)</f>
        <v>0</v>
      </c>
      <c r="U22" s="93"/>
    </row>
    <row r="24" spans="2:21" x14ac:dyDescent="0.25">
      <c r="G24" s="11"/>
    </row>
    <row r="25" spans="2:21" s="4" customFormat="1" x14ac:dyDescent="0.25">
      <c r="B25" s="67" t="s">
        <v>71</v>
      </c>
    </row>
    <row r="26" spans="2:21" ht="15" thickBot="1" x14ac:dyDescent="0.35">
      <c r="B26" s="5"/>
      <c r="O26" s="10" t="s">
        <v>31</v>
      </c>
    </row>
    <row r="27" spans="2:21" s="4" customFormat="1" ht="14.4" thickBot="1" x14ac:dyDescent="0.3">
      <c r="B27" s="77"/>
      <c r="C27" s="4" t="s">
        <v>194</v>
      </c>
      <c r="I27" s="82" t="s">
        <v>192</v>
      </c>
      <c r="O27" s="12"/>
    </row>
    <row r="28" spans="2:21" x14ac:dyDescent="0.25">
      <c r="M28" s="16"/>
    </row>
    <row r="29" spans="2:21" ht="14.4" customHeight="1" x14ac:dyDescent="0.3">
      <c r="B29" s="10" t="s">
        <v>32</v>
      </c>
      <c r="E29" s="3" t="s">
        <v>33</v>
      </c>
      <c r="F29" s="3" t="s">
        <v>34</v>
      </c>
      <c r="G29" s="3" t="s">
        <v>35</v>
      </c>
      <c r="H29" s="22" t="s">
        <v>72</v>
      </c>
      <c r="I29" s="13"/>
      <c r="J29" s="3" t="s">
        <v>36</v>
      </c>
      <c r="K29" s="3" t="s">
        <v>37</v>
      </c>
      <c r="L29" s="3" t="s">
        <v>37</v>
      </c>
      <c r="M29" s="16" t="s">
        <v>38</v>
      </c>
      <c r="N29" s="12" t="s">
        <v>39</v>
      </c>
      <c r="O29" s="3" t="s">
        <v>40</v>
      </c>
      <c r="P29" s="3" t="s">
        <v>41</v>
      </c>
      <c r="Q29" s="3" t="s">
        <v>42</v>
      </c>
      <c r="R29" s="3" t="s">
        <v>43</v>
      </c>
      <c r="T29" s="12" t="s">
        <v>44</v>
      </c>
    </row>
    <row r="30" spans="2:21" ht="14.4" x14ac:dyDescent="0.3">
      <c r="B30" s="10" t="s">
        <v>45</v>
      </c>
      <c r="F30" s="3" t="s">
        <v>46</v>
      </c>
      <c r="G30" s="3" t="s">
        <v>47</v>
      </c>
      <c r="H30" s="13"/>
      <c r="I30" s="13"/>
      <c r="K30" s="3" t="s">
        <v>48</v>
      </c>
      <c r="L30" s="3" t="s">
        <v>49</v>
      </c>
      <c r="M30" s="16" t="s">
        <v>73</v>
      </c>
      <c r="N30" s="16" t="s">
        <v>73</v>
      </c>
      <c r="Q30" s="3" t="s">
        <v>51</v>
      </c>
    </row>
    <row r="31" spans="2:21" ht="14.4" x14ac:dyDescent="0.3">
      <c r="B31" s="10"/>
      <c r="K31" s="3" t="s">
        <v>52</v>
      </c>
      <c r="L31" s="3" t="s">
        <v>53</v>
      </c>
      <c r="M31" s="16" t="s">
        <v>74</v>
      </c>
      <c r="N31" s="16" t="s">
        <v>74</v>
      </c>
    </row>
    <row r="32" spans="2:21" s="17" customFormat="1" x14ac:dyDescent="0.25">
      <c r="B32" s="94" t="s">
        <v>55</v>
      </c>
      <c r="C32" s="94"/>
      <c r="E32" s="17" t="s">
        <v>56</v>
      </c>
      <c r="F32" s="17" t="s">
        <v>57</v>
      </c>
      <c r="G32" s="17" t="s">
        <v>58</v>
      </c>
      <c r="H32" s="26" t="s">
        <v>75</v>
      </c>
      <c r="J32" s="17" t="s">
        <v>76</v>
      </c>
      <c r="K32" s="17" t="s">
        <v>60</v>
      </c>
      <c r="L32" s="17" t="s">
        <v>61</v>
      </c>
      <c r="M32" s="17" t="s">
        <v>62</v>
      </c>
      <c r="N32" s="17" t="s">
        <v>63</v>
      </c>
      <c r="O32" s="17" t="s">
        <v>64</v>
      </c>
      <c r="P32" s="17" t="s">
        <v>65</v>
      </c>
      <c r="Q32" s="17" t="s">
        <v>66</v>
      </c>
      <c r="R32" s="17" t="s">
        <v>67</v>
      </c>
    </row>
    <row r="33" spans="2:21" s="17" customFormat="1" x14ac:dyDescent="0.25">
      <c r="J33" s="17" t="s">
        <v>68</v>
      </c>
      <c r="K33" s="17" t="s">
        <v>77</v>
      </c>
      <c r="L33" s="17" t="s">
        <v>78</v>
      </c>
    </row>
    <row r="34" spans="2:21" ht="14.4" thickBot="1" x14ac:dyDescent="0.3"/>
    <row r="35" spans="2:21" ht="15" customHeight="1" thickBot="1" x14ac:dyDescent="0.3">
      <c r="B35" s="96">
        <v>2500</v>
      </c>
      <c r="C35" s="97"/>
      <c r="D35" s="11"/>
      <c r="E35" s="11">
        <f>ROUND(B35*12,2)</f>
        <v>30000</v>
      </c>
      <c r="F35" s="18">
        <f>MIN(ROUND(E35*30%,2),6070)</f>
        <v>6070</v>
      </c>
      <c r="G35" s="11">
        <f>E35-F35</f>
        <v>23930</v>
      </c>
      <c r="H35" s="14">
        <f>G35-H36</f>
        <v>16751</v>
      </c>
      <c r="I35" s="14">
        <f>ROUND((IF(H35&lt;=16710,H35*26.75%,IF(H35&lt;=29500,4469.93+((H35-16710)*42.8%),IF(H35&lt;=51050,9944.05+((H35-29500)*48.15%),20320.38+((H35-51050)*53.5%))))),2)</f>
        <v>4487.4799999999996</v>
      </c>
      <c r="J35" s="18">
        <f>MAX(0,I35+I36-6179.26)</f>
        <v>228.59999999999945</v>
      </c>
      <c r="K35" s="70">
        <v>684</v>
      </c>
      <c r="L35" s="32">
        <v>0</v>
      </c>
      <c r="M35" s="11">
        <f>MAX(J35-K35-L35,0)</f>
        <v>0</v>
      </c>
      <c r="N35" s="11">
        <f>ROUND(M35/12,2)</f>
        <v>0</v>
      </c>
      <c r="O35" s="33">
        <v>0</v>
      </c>
      <c r="P35" s="33">
        <v>0</v>
      </c>
      <c r="Q35" s="33">
        <v>0</v>
      </c>
      <c r="R35" s="33">
        <v>0</v>
      </c>
      <c r="S35" s="73"/>
      <c r="T35" s="92">
        <f>MAX(N35-O35-P35-Q35-R35,0)</f>
        <v>0</v>
      </c>
      <c r="U35" s="93"/>
    </row>
    <row r="36" spans="2:21" x14ac:dyDescent="0.25">
      <c r="H36" s="14">
        <f>IF(I27="Ja", ROUND(MIN(G35*30%,12790),2), ROUND(MIN(G35*30%,11780),2))</f>
        <v>7179</v>
      </c>
      <c r="I36" s="14">
        <f>ROUND((IF(H36&lt;=16710,H36*26.75%,IF(H36&lt;=29500,4469.93+((H36-16710)*42.8%),IF(H36&lt;=51050,9944.05+((H36-29500)*48.15%),20320.38+((H36-51050)*53.5%))))),2)</f>
        <v>1920.38</v>
      </c>
    </row>
    <row r="37" spans="2:21" x14ac:dyDescent="0.25">
      <c r="G37" s="11"/>
    </row>
    <row r="38" spans="2:21" x14ac:dyDescent="0.25">
      <c r="B38" s="4" t="s">
        <v>79</v>
      </c>
    </row>
    <row r="39" spans="2:21" ht="14.4" x14ac:dyDescent="0.3">
      <c r="B39" s="4"/>
      <c r="O39" s="10" t="s">
        <v>31</v>
      </c>
    </row>
    <row r="41" spans="2:21" ht="14.4" x14ac:dyDescent="0.3">
      <c r="B41" s="10" t="s">
        <v>32</v>
      </c>
      <c r="E41" s="3" t="s">
        <v>33</v>
      </c>
      <c r="F41" s="3" t="s">
        <v>34</v>
      </c>
      <c r="G41" s="3" t="s">
        <v>35</v>
      </c>
      <c r="H41" s="3" t="s">
        <v>36</v>
      </c>
      <c r="I41" s="13"/>
      <c r="M41" s="3" t="s">
        <v>38</v>
      </c>
      <c r="N41" s="12" t="s">
        <v>39</v>
      </c>
      <c r="O41" s="3" t="s">
        <v>40</v>
      </c>
      <c r="P41" s="3" t="s">
        <v>41</v>
      </c>
      <c r="R41" s="3" t="s">
        <v>43</v>
      </c>
      <c r="T41" s="12" t="s">
        <v>44</v>
      </c>
    </row>
    <row r="42" spans="2:21" ht="14.4" x14ac:dyDescent="0.3">
      <c r="B42" s="10" t="s">
        <v>45</v>
      </c>
      <c r="F42" s="3" t="s">
        <v>46</v>
      </c>
      <c r="G42" s="3" t="s">
        <v>47</v>
      </c>
      <c r="I42" s="13"/>
      <c r="M42" s="16" t="s">
        <v>73</v>
      </c>
      <c r="N42" s="16" t="s">
        <v>73</v>
      </c>
    </row>
    <row r="43" spans="2:21" ht="14.4" x14ac:dyDescent="0.3">
      <c r="B43" s="10"/>
      <c r="M43" s="16" t="s">
        <v>74</v>
      </c>
      <c r="N43" s="16" t="s">
        <v>74</v>
      </c>
    </row>
    <row r="44" spans="2:21" s="17" customFormat="1" x14ac:dyDescent="0.25">
      <c r="B44" s="94" t="s">
        <v>55</v>
      </c>
      <c r="C44" s="94"/>
      <c r="E44" s="17" t="s">
        <v>56</v>
      </c>
      <c r="F44" s="17" t="s">
        <v>57</v>
      </c>
      <c r="G44" s="17" t="s">
        <v>58</v>
      </c>
      <c r="H44" s="17" t="s">
        <v>80</v>
      </c>
      <c r="M44" s="17" t="s">
        <v>62</v>
      </c>
      <c r="N44" s="17" t="s">
        <v>63</v>
      </c>
      <c r="O44" s="17" t="s">
        <v>64</v>
      </c>
      <c r="P44" s="17" t="s">
        <v>65</v>
      </c>
      <c r="R44" s="17" t="s">
        <v>67</v>
      </c>
    </row>
    <row r="45" spans="2:21" s="17" customFormat="1" ht="14.4" thickBot="1" x14ac:dyDescent="0.3">
      <c r="H45" s="17" t="s">
        <v>81</v>
      </c>
    </row>
    <row r="46" spans="2:21" ht="14.4" thickBot="1" x14ac:dyDescent="0.3">
      <c r="B46" s="96">
        <v>2500</v>
      </c>
      <c r="C46" s="97"/>
      <c r="D46" s="11"/>
      <c r="E46" s="11">
        <f>B46*12</f>
        <v>30000</v>
      </c>
      <c r="F46" s="18">
        <f>MIN(ROUND(E46*30%,2),6070)</f>
        <v>6070</v>
      </c>
      <c r="G46" s="11">
        <f>E46-F46</f>
        <v>23930</v>
      </c>
      <c r="H46" s="18">
        <f>ROUND((IF(G46&lt;=16710,G46*26.75%,IF(G46&lt;=29500,4469.93+((G46-16710)*42.8%),IF(G46&lt;=51050,9944.05+((G46-29500)*48.15%),20320.38+((G46-51050)*53.5%))))),2)</f>
        <v>7560.09</v>
      </c>
      <c r="I46" s="14"/>
      <c r="L46" s="11"/>
      <c r="M46" s="11">
        <f>H46</f>
        <v>7560.09</v>
      </c>
      <c r="N46" s="11">
        <f>ROUND(M46/12,2)</f>
        <v>630.01</v>
      </c>
      <c r="O46" s="33">
        <v>0</v>
      </c>
      <c r="P46" s="32">
        <v>0</v>
      </c>
      <c r="T46" s="92">
        <f>MAX(N46-O46-P46,0)</f>
        <v>630.01</v>
      </c>
      <c r="U46" s="93"/>
    </row>
    <row r="49" spans="2:20" x14ac:dyDescent="0.25">
      <c r="B49" s="12"/>
    </row>
    <row r="50" spans="2:20" ht="14.4" x14ac:dyDescent="0.3">
      <c r="D50"/>
    </row>
    <row r="51" spans="2:20" x14ac:dyDescent="0.25">
      <c r="B51" s="5"/>
    </row>
    <row r="52" spans="2:20" x14ac:dyDescent="0.25">
      <c r="B52" s="5"/>
    </row>
    <row r="53" spans="2:20" x14ac:dyDescent="0.25">
      <c r="B53" s="5"/>
    </row>
    <row r="54" spans="2:20" x14ac:dyDescent="0.25">
      <c r="B54" s="5"/>
    </row>
    <row r="55" spans="2:20" ht="14.4" x14ac:dyDescent="0.3">
      <c r="B55" s="5"/>
      <c r="O55" s="10"/>
    </row>
    <row r="57" spans="2:20" ht="14.4" x14ac:dyDescent="0.3">
      <c r="B57" s="10"/>
      <c r="N57" s="12"/>
    </row>
    <row r="58" spans="2:20" ht="14.4" x14ac:dyDescent="0.3">
      <c r="B58" s="10"/>
    </row>
    <row r="59" spans="2:20" ht="14.4" x14ac:dyDescent="0.3">
      <c r="B59" s="10"/>
    </row>
    <row r="63" spans="2:20" x14ac:dyDescent="0.25">
      <c r="B63" s="18"/>
      <c r="C63" s="11"/>
      <c r="D63" s="11"/>
      <c r="E63" s="11"/>
      <c r="F63" s="11"/>
      <c r="G63" s="11"/>
      <c r="H63" s="11"/>
      <c r="I63" s="11"/>
      <c r="L63" s="11"/>
      <c r="M63" s="11"/>
      <c r="N63" s="11"/>
      <c r="O63" s="19"/>
      <c r="T63" s="20"/>
    </row>
    <row r="65" spans="2:20" x14ac:dyDescent="0.25">
      <c r="G65" s="11"/>
    </row>
    <row r="67" spans="2:20" x14ac:dyDescent="0.25">
      <c r="B67" s="5"/>
    </row>
    <row r="68" spans="2:20" ht="14.4" x14ac:dyDescent="0.3">
      <c r="B68" s="5"/>
      <c r="O68" s="10"/>
    </row>
    <row r="70" spans="2:20" ht="14.4" x14ac:dyDescent="0.3">
      <c r="B70" s="10"/>
      <c r="I70" s="13"/>
      <c r="N70" s="12"/>
    </row>
    <row r="71" spans="2:20" ht="14.4" x14ac:dyDescent="0.3">
      <c r="B71" s="10"/>
      <c r="H71" s="13"/>
      <c r="I71" s="13"/>
    </row>
    <row r="72" spans="2:20" ht="14.4" x14ac:dyDescent="0.3">
      <c r="B72" s="10"/>
    </row>
    <row r="76" spans="2:20" x14ac:dyDescent="0.25">
      <c r="B76" s="11"/>
      <c r="C76" s="11"/>
      <c r="D76" s="11"/>
      <c r="E76" s="11"/>
      <c r="F76" s="11"/>
      <c r="G76" s="11"/>
      <c r="H76" s="14"/>
      <c r="I76" s="14"/>
      <c r="J76" s="11"/>
      <c r="K76" s="19"/>
      <c r="L76" s="18"/>
      <c r="M76" s="11"/>
      <c r="N76" s="21"/>
      <c r="O76" s="19"/>
      <c r="T76" s="20"/>
    </row>
    <row r="77" spans="2:20" x14ac:dyDescent="0.25">
      <c r="H77" s="14"/>
      <c r="I77" s="14"/>
    </row>
    <row r="78" spans="2:20" x14ac:dyDescent="0.25">
      <c r="G78" s="11"/>
    </row>
    <row r="79" spans="2:20" x14ac:dyDescent="0.25">
      <c r="B79" s="5"/>
    </row>
    <row r="81" spans="2:20" ht="14.4" x14ac:dyDescent="0.3">
      <c r="B81" s="5"/>
      <c r="O81" s="10"/>
    </row>
    <row r="82" spans="2:20" ht="14.4" x14ac:dyDescent="0.3">
      <c r="B82" s="10"/>
      <c r="I82" s="13"/>
      <c r="N82" s="12"/>
    </row>
    <row r="83" spans="2:20" ht="14.4" x14ac:dyDescent="0.3">
      <c r="B83" s="10"/>
      <c r="I83" s="13"/>
    </row>
    <row r="84" spans="2:20" ht="14.4" x14ac:dyDescent="0.3">
      <c r="B84" s="10"/>
    </row>
    <row r="88" spans="2:20" x14ac:dyDescent="0.25">
      <c r="B88" s="11"/>
      <c r="C88" s="11"/>
      <c r="D88" s="11"/>
      <c r="E88" s="11"/>
      <c r="F88" s="11"/>
      <c r="G88" s="11"/>
      <c r="H88" s="11"/>
      <c r="I88" s="14"/>
      <c r="L88" s="11"/>
      <c r="M88" s="11"/>
      <c r="N88" s="11"/>
      <c r="O88" s="19"/>
      <c r="T88" s="20"/>
    </row>
  </sheetData>
  <sheetProtection algorithmName="SHA-512" hashValue="uZstDNWwPqef2TJgN4bCcI+47b8AFD70byyyt06r6OGEhSAB28QdSI49YNwhYAx7nUymmd+xRN310mg4ziKW3Q==" saltValue="vvHYUAHf+gXznAp7DAgrmw==" spinCount="100000" sheet="1" selectLockedCells="1"/>
  <mergeCells count="15">
    <mergeCell ref="T46:U46"/>
    <mergeCell ref="B19:C19"/>
    <mergeCell ref="B32:C32"/>
    <mergeCell ref="B44:C44"/>
    <mergeCell ref="B11:L11"/>
    <mergeCell ref="B12:L12"/>
    <mergeCell ref="B22:C22"/>
    <mergeCell ref="B35:C35"/>
    <mergeCell ref="B46:C46"/>
    <mergeCell ref="B13:F13"/>
    <mergeCell ref="B2:G2"/>
    <mergeCell ref="B8:L8"/>
    <mergeCell ref="B9:H9"/>
    <mergeCell ref="T22:U22"/>
    <mergeCell ref="T35:U35"/>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E5759F56-1F96-4809-9AD5-5CD5E0F4289B}">
          <x14:formula1>
            <xm:f>Feuil2!$A$1:$A$17</xm:f>
          </x14:formula1>
          <xm:sqref>K35 K22</xm:sqref>
        </x14:dataValidation>
        <x14:dataValidation type="list" allowBlank="1" showInputMessage="1" showErrorMessage="1" xr:uid="{ABF1C840-4D3A-47D7-A3D3-08AA05946DB4}">
          <x14:formula1>
            <xm:f>Feuil3!$A$1:$A$2</xm:f>
          </x14:formula1>
          <xm:sqref>H27:I27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194D4-5577-44E5-B725-A785091BAE52}">
  <dimension ref="B2:AA87"/>
  <sheetViews>
    <sheetView zoomScale="55" zoomScaleNormal="55" workbookViewId="0">
      <selection activeCell="Q45" activeCellId="13" sqref="B21:C21 B34:C34 B45:C45 I26 L21 M21 L34 M34 P21 Q21 P34 Q34 P45 Q45"/>
    </sheetView>
  </sheetViews>
  <sheetFormatPr defaultColWidth="8.88671875" defaultRowHeight="14.4" x14ac:dyDescent="0.3"/>
  <cols>
    <col min="1" max="1" width="8.33203125" customWidth="1"/>
    <col min="2" max="2" width="10.44140625" style="3" customWidth="1"/>
    <col min="3" max="4" width="8.88671875" style="3"/>
    <col min="5" max="5" width="17.88671875" style="3" customWidth="1"/>
    <col min="6" max="6" width="17.6640625" style="3" customWidth="1"/>
    <col min="7" max="7" width="15.6640625" style="3" customWidth="1"/>
    <col min="8" max="8" width="17.88671875" style="3" customWidth="1"/>
    <col min="9" max="10" width="16.88671875" style="3" customWidth="1"/>
    <col min="11" max="11" width="16.6640625" style="3" customWidth="1"/>
    <col min="12" max="12" width="14.33203125" style="3" customWidth="1"/>
    <col min="13" max="13" width="15" style="3" customWidth="1"/>
    <col min="14" max="14" width="30.33203125" style="3" customWidth="1"/>
    <col min="15" max="15" width="30.109375" style="3" customWidth="1"/>
    <col min="16" max="16" width="20.44140625" style="3" customWidth="1"/>
    <col min="17" max="17" width="18.33203125" style="3" customWidth="1"/>
    <col min="18" max="18" width="5.33203125" style="3" customWidth="1"/>
    <col min="19" max="19" width="10.44140625" style="3" customWidth="1"/>
    <col min="20" max="27" width="8.88671875" style="3"/>
  </cols>
  <sheetData>
    <row r="2" spans="2:27" x14ac:dyDescent="0.3">
      <c r="B2" s="89" t="s">
        <v>82</v>
      </c>
      <c r="C2" s="89"/>
      <c r="D2" s="89"/>
      <c r="E2" s="89"/>
      <c r="F2" s="89"/>
      <c r="G2" s="89"/>
      <c r="H2" s="89"/>
      <c r="I2" s="89"/>
      <c r="J2" s="89"/>
    </row>
    <row r="4" spans="2:27" x14ac:dyDescent="0.3">
      <c r="B4" s="4" t="s">
        <v>26</v>
      </c>
    </row>
    <row r="5" spans="2:27" x14ac:dyDescent="0.3">
      <c r="B5" s="5"/>
    </row>
    <row r="6" spans="2:27" s="68" customFormat="1" x14ac:dyDescent="0.3">
      <c r="B6" s="67" t="s">
        <v>27</v>
      </c>
      <c r="C6" s="4"/>
      <c r="D6" s="4"/>
      <c r="E6" s="4"/>
      <c r="F6" s="4"/>
      <c r="G6" s="4"/>
      <c r="H6" s="4"/>
      <c r="I6" s="4"/>
      <c r="J6" s="4"/>
      <c r="K6" s="4"/>
      <c r="L6" s="4"/>
      <c r="M6" s="4"/>
      <c r="N6" s="4"/>
      <c r="O6" s="4"/>
      <c r="P6" s="4"/>
      <c r="Q6" s="4"/>
      <c r="R6" s="4"/>
      <c r="S6" s="4"/>
      <c r="T6" s="4"/>
      <c r="U6" s="4"/>
      <c r="V6" s="4"/>
      <c r="W6" s="4"/>
      <c r="X6" s="4"/>
      <c r="Y6" s="4"/>
      <c r="Z6" s="4"/>
      <c r="AA6" s="4"/>
    </row>
    <row r="7" spans="2:27" x14ac:dyDescent="0.3">
      <c r="B7" s="6"/>
    </row>
    <row r="8" spans="2:27" x14ac:dyDescent="0.3">
      <c r="B8" s="90" t="s">
        <v>28</v>
      </c>
      <c r="C8" s="90"/>
      <c r="D8" s="90"/>
      <c r="E8" s="90"/>
      <c r="F8" s="90"/>
      <c r="G8" s="90"/>
      <c r="H8" s="90"/>
      <c r="I8" s="90"/>
      <c r="J8" s="90"/>
      <c r="K8" s="90"/>
      <c r="L8" s="90"/>
      <c r="M8" s="90"/>
    </row>
    <row r="9" spans="2:27" x14ac:dyDescent="0.3">
      <c r="B9" s="91" t="s">
        <v>161</v>
      </c>
      <c r="C9" s="91"/>
      <c r="D9" s="91"/>
      <c r="E9" s="91"/>
      <c r="F9" s="91"/>
      <c r="G9" s="91"/>
      <c r="H9" s="91"/>
      <c r="I9" s="91"/>
      <c r="P9" s="10"/>
    </row>
    <row r="10" spans="2:27" ht="8.4" customHeight="1" x14ac:dyDescent="0.3">
      <c r="B10" s="8"/>
      <c r="C10" s="8"/>
      <c r="D10" s="8"/>
      <c r="E10" s="8"/>
      <c r="F10" s="8"/>
      <c r="G10" s="8"/>
      <c r="H10" s="8"/>
      <c r="I10" s="8"/>
      <c r="P10" s="10"/>
    </row>
    <row r="11" spans="2:27" x14ac:dyDescent="0.3">
      <c r="B11" s="95" t="s">
        <v>162</v>
      </c>
      <c r="C11" s="95"/>
      <c r="D11" s="95"/>
      <c r="E11" s="95"/>
      <c r="F11" s="95"/>
      <c r="G11" s="95"/>
      <c r="H11" s="95"/>
      <c r="I11" s="95"/>
      <c r="J11" s="95"/>
      <c r="K11" s="95"/>
      <c r="L11" s="95"/>
      <c r="M11" s="95"/>
      <c r="P11" s="10"/>
    </row>
    <row r="12" spans="2:27" x14ac:dyDescent="0.3">
      <c r="B12" s="95" t="s">
        <v>29</v>
      </c>
      <c r="C12" s="95"/>
      <c r="D12" s="95"/>
      <c r="E12" s="95"/>
      <c r="F12" s="95"/>
      <c r="G12" s="95"/>
      <c r="H12" s="95"/>
      <c r="I12" s="95"/>
      <c r="J12" s="95"/>
      <c r="K12" s="95"/>
      <c r="L12" s="95"/>
      <c r="M12" s="95"/>
    </row>
    <row r="13" spans="2:27" x14ac:dyDescent="0.3">
      <c r="B13" s="91" t="s">
        <v>30</v>
      </c>
      <c r="C13" s="91"/>
      <c r="D13" s="91"/>
      <c r="E13" s="91"/>
      <c r="F13" s="91"/>
      <c r="G13" s="91"/>
      <c r="H13" s="2"/>
      <c r="I13" s="2"/>
      <c r="J13" s="2"/>
      <c r="K13" s="2"/>
      <c r="L13" s="2"/>
      <c r="M13" s="2"/>
      <c r="P13" s="10" t="s">
        <v>31</v>
      </c>
    </row>
    <row r="14" spans="2:27" x14ac:dyDescent="0.3">
      <c r="B14" s="2"/>
      <c r="C14" s="2"/>
      <c r="D14" s="2"/>
      <c r="E14" s="2"/>
      <c r="F14" s="2"/>
      <c r="G14" s="2"/>
      <c r="H14" s="2"/>
      <c r="I14" s="2"/>
      <c r="J14" s="2"/>
      <c r="K14" s="2"/>
      <c r="L14" s="1"/>
      <c r="M14" s="1"/>
    </row>
    <row r="15" spans="2:27" x14ac:dyDescent="0.3">
      <c r="B15" s="10" t="s">
        <v>83</v>
      </c>
      <c r="E15" s="3" t="s">
        <v>84</v>
      </c>
      <c r="F15" s="3" t="s">
        <v>33</v>
      </c>
      <c r="G15" s="3" t="s">
        <v>34</v>
      </c>
      <c r="H15" s="3" t="s">
        <v>35</v>
      </c>
      <c r="I15" s="3" t="s">
        <v>36</v>
      </c>
      <c r="L15" s="3" t="s">
        <v>37</v>
      </c>
      <c r="M15" s="3" t="s">
        <v>37</v>
      </c>
      <c r="N15" s="16" t="s">
        <v>38</v>
      </c>
      <c r="O15" s="12" t="s">
        <v>39</v>
      </c>
      <c r="P15" s="3" t="s">
        <v>40</v>
      </c>
      <c r="Q15" s="3" t="s">
        <v>43</v>
      </c>
      <c r="S15" s="12" t="s">
        <v>44</v>
      </c>
    </row>
    <row r="16" spans="2:27" x14ac:dyDescent="0.3">
      <c r="B16" s="10" t="s">
        <v>85</v>
      </c>
      <c r="G16" s="3" t="s">
        <v>46</v>
      </c>
      <c r="H16" s="3" t="s">
        <v>47</v>
      </c>
      <c r="L16" s="3" t="s">
        <v>48</v>
      </c>
      <c r="M16" s="3" t="s">
        <v>86</v>
      </c>
      <c r="N16" s="16" t="s">
        <v>50</v>
      </c>
      <c r="O16" s="16" t="s">
        <v>50</v>
      </c>
    </row>
    <row r="17" spans="2:27" x14ac:dyDescent="0.3">
      <c r="B17" s="10"/>
      <c r="L17" s="3" t="s">
        <v>52</v>
      </c>
      <c r="M17" s="3" t="s">
        <v>53</v>
      </c>
      <c r="N17" s="16" t="s">
        <v>54</v>
      </c>
      <c r="O17" s="16" t="s">
        <v>54</v>
      </c>
    </row>
    <row r="18" spans="2:27" x14ac:dyDescent="0.3">
      <c r="D18" s="17"/>
      <c r="E18" s="17" t="s">
        <v>55</v>
      </c>
      <c r="F18" s="17" t="s">
        <v>56</v>
      </c>
      <c r="G18" s="17" t="s">
        <v>87</v>
      </c>
      <c r="H18" s="17" t="s">
        <v>58</v>
      </c>
      <c r="I18" s="17" t="s">
        <v>59</v>
      </c>
      <c r="J18" s="17"/>
      <c r="K18" s="17"/>
      <c r="L18" s="17" t="s">
        <v>60</v>
      </c>
      <c r="M18" s="17" t="s">
        <v>61</v>
      </c>
      <c r="N18" s="17" t="s">
        <v>62</v>
      </c>
      <c r="O18" s="17" t="s">
        <v>63</v>
      </c>
      <c r="P18" s="17" t="s">
        <v>64</v>
      </c>
      <c r="Q18" s="17" t="s">
        <v>67</v>
      </c>
      <c r="R18" s="17"/>
      <c r="S18" s="17"/>
      <c r="T18" s="17"/>
      <c r="U18" s="17"/>
      <c r="V18" s="17"/>
      <c r="W18" s="17"/>
      <c r="X18" s="17"/>
      <c r="Y18" s="17"/>
      <c r="Z18" s="17"/>
      <c r="AA18" s="17"/>
    </row>
    <row r="19" spans="2:27" x14ac:dyDescent="0.3">
      <c r="B19" s="17"/>
      <c r="C19" s="17"/>
      <c r="D19" s="17"/>
      <c r="E19" s="17"/>
      <c r="F19" s="17"/>
      <c r="G19" s="17"/>
      <c r="H19" s="17"/>
      <c r="I19" s="17" t="s">
        <v>68</v>
      </c>
      <c r="J19" s="17"/>
      <c r="K19" s="17"/>
      <c r="L19" s="17" t="s">
        <v>69</v>
      </c>
      <c r="M19" s="17" t="s">
        <v>70</v>
      </c>
      <c r="N19" s="17"/>
      <c r="O19" s="17"/>
      <c r="P19" s="17"/>
      <c r="Q19" s="17"/>
      <c r="R19" s="17"/>
      <c r="S19" s="17"/>
      <c r="T19" s="17"/>
      <c r="U19" s="17"/>
      <c r="V19" s="17"/>
      <c r="W19" s="17"/>
      <c r="X19" s="17"/>
      <c r="Y19" s="17"/>
      <c r="Z19" s="17"/>
      <c r="AA19" s="17"/>
    </row>
    <row r="20" spans="2:27" ht="15" thickBot="1" x14ac:dyDescent="0.35"/>
    <row r="21" spans="2:27" ht="15" thickBot="1" x14ac:dyDescent="0.35">
      <c r="B21" s="96">
        <v>2500</v>
      </c>
      <c r="C21" s="97"/>
      <c r="D21" s="11"/>
      <c r="E21" s="18">
        <f>ROUND(IF(B21&lt;=1465,385,IF(B21&lt;=6310,385+((B21-1465)*21.5%),IF(B21&lt;=9290,1426.68+((B21-6310)*14.5%),1858.78))),2)</f>
        <v>607.53</v>
      </c>
      <c r="F21" s="11">
        <f>ROUND((B21-E21),2)*12</f>
        <v>22709.64</v>
      </c>
      <c r="G21" s="11">
        <f>MIN(ROUND(F21*3%,2),3200)</f>
        <v>681.29</v>
      </c>
      <c r="H21" s="11">
        <f>ROUND(F21-G21,2)</f>
        <v>22028.35</v>
      </c>
      <c r="I21" s="18">
        <f>ROUND((IF(H21&lt;=16710,H21*26.75%,IF(H21&lt;=29500,4469.93+((H21-16710)*42.8%),IF(H21&lt;=51050,9944.05+((H21-29500)*48.15%),20320.38+((H21-51050)*53.5%))))-3089.63),2)</f>
        <v>3656.55</v>
      </c>
      <c r="J21" s="11"/>
      <c r="L21" s="70">
        <v>0</v>
      </c>
      <c r="M21" s="31">
        <v>0</v>
      </c>
      <c r="N21" s="11">
        <f>MAX(0,I21-L21-M21)</f>
        <v>3656.55</v>
      </c>
      <c r="O21" s="11">
        <f>ROUND(N21/12,2)</f>
        <v>304.70999999999998</v>
      </c>
      <c r="P21" s="33">
        <v>0</v>
      </c>
      <c r="Q21" s="32">
        <v>0</v>
      </c>
      <c r="R21" s="25"/>
      <c r="S21" s="92">
        <f>ROUND(MAX(O21-P21-Q21,0),2)</f>
        <v>304.70999999999998</v>
      </c>
      <c r="T21" s="93"/>
    </row>
    <row r="23" spans="2:27" x14ac:dyDescent="0.3">
      <c r="H23" s="11"/>
    </row>
    <row r="24" spans="2:27" s="68" customFormat="1" x14ac:dyDescent="0.3">
      <c r="B24" s="67" t="s">
        <v>71</v>
      </c>
      <c r="C24" s="4"/>
      <c r="D24" s="4"/>
      <c r="E24" s="4"/>
      <c r="F24" s="4"/>
      <c r="G24" s="4"/>
      <c r="H24" s="4"/>
      <c r="I24" s="4"/>
      <c r="J24" s="4"/>
      <c r="K24" s="4"/>
      <c r="L24" s="4"/>
      <c r="M24" s="4"/>
      <c r="N24" s="4"/>
      <c r="O24" s="4"/>
      <c r="P24" s="4"/>
      <c r="Q24" s="4"/>
      <c r="R24" s="4"/>
      <c r="S24" s="4"/>
      <c r="T24" s="4"/>
      <c r="U24" s="4"/>
      <c r="V24" s="4"/>
      <c r="W24" s="4"/>
      <c r="X24" s="4"/>
      <c r="Y24" s="4"/>
      <c r="Z24" s="4"/>
      <c r="AA24" s="4"/>
    </row>
    <row r="25" spans="2:27" s="68" customFormat="1" ht="15" thickBot="1" x14ac:dyDescent="0.35">
      <c r="B25" s="67"/>
      <c r="C25" s="4"/>
      <c r="D25" s="4"/>
      <c r="E25" s="4"/>
      <c r="F25" s="4"/>
      <c r="G25" s="4"/>
      <c r="H25" s="4"/>
      <c r="I25" s="4"/>
      <c r="J25" s="4"/>
      <c r="K25" s="4"/>
      <c r="L25" s="4"/>
      <c r="M25" s="4"/>
      <c r="N25" s="4"/>
      <c r="O25" s="4"/>
      <c r="P25" s="4"/>
      <c r="Q25" s="4"/>
      <c r="R25" s="4"/>
      <c r="S25" s="4"/>
      <c r="T25" s="4"/>
      <c r="U25" s="4"/>
      <c r="V25" s="4"/>
      <c r="W25" s="4"/>
      <c r="X25" s="4"/>
      <c r="Y25" s="4"/>
      <c r="Z25" s="4"/>
      <c r="AA25" s="4"/>
    </row>
    <row r="26" spans="2:27" s="4" customFormat="1" thickBot="1" x14ac:dyDescent="0.3">
      <c r="B26" s="77"/>
      <c r="C26" s="4" t="s">
        <v>194</v>
      </c>
      <c r="I26" s="82" t="s">
        <v>192</v>
      </c>
      <c r="O26" s="12"/>
    </row>
    <row r="27" spans="2:27" x14ac:dyDescent="0.3">
      <c r="N27" s="16"/>
    </row>
    <row r="28" spans="2:27" x14ac:dyDescent="0.3">
      <c r="B28" s="10" t="s">
        <v>83</v>
      </c>
      <c r="E28" s="3" t="s">
        <v>84</v>
      </c>
      <c r="F28" s="3" t="s">
        <v>33</v>
      </c>
      <c r="G28" s="3" t="s">
        <v>34</v>
      </c>
      <c r="H28" s="3" t="s">
        <v>35</v>
      </c>
      <c r="I28" s="22" t="s">
        <v>72</v>
      </c>
      <c r="J28" s="13"/>
      <c r="K28" s="3" t="s">
        <v>36</v>
      </c>
      <c r="L28" s="3" t="s">
        <v>37</v>
      </c>
      <c r="M28" s="3" t="s">
        <v>37</v>
      </c>
      <c r="N28" s="16" t="s">
        <v>38</v>
      </c>
      <c r="O28" s="12" t="s">
        <v>39</v>
      </c>
      <c r="P28" s="3" t="s">
        <v>40</v>
      </c>
      <c r="Q28" s="3" t="s">
        <v>43</v>
      </c>
      <c r="S28" s="12" t="s">
        <v>44</v>
      </c>
    </row>
    <row r="29" spans="2:27" x14ac:dyDescent="0.3">
      <c r="B29" s="10" t="s">
        <v>85</v>
      </c>
      <c r="G29" s="3" t="s">
        <v>46</v>
      </c>
      <c r="H29" s="3" t="s">
        <v>47</v>
      </c>
      <c r="I29" s="13"/>
      <c r="J29" s="13"/>
      <c r="L29" s="3" t="s">
        <v>48</v>
      </c>
      <c r="M29" s="3" t="s">
        <v>86</v>
      </c>
      <c r="N29" s="16" t="s">
        <v>73</v>
      </c>
      <c r="O29" s="16" t="s">
        <v>73</v>
      </c>
    </row>
    <row r="30" spans="2:27" x14ac:dyDescent="0.3">
      <c r="B30" s="10"/>
      <c r="L30" s="3" t="s">
        <v>52</v>
      </c>
      <c r="M30" s="3" t="s">
        <v>53</v>
      </c>
      <c r="N30" s="16" t="s">
        <v>74</v>
      </c>
      <c r="O30" s="16" t="s">
        <v>74</v>
      </c>
    </row>
    <row r="31" spans="2:27" x14ac:dyDescent="0.3">
      <c r="D31" s="17"/>
      <c r="E31" s="17" t="s">
        <v>55</v>
      </c>
      <c r="F31" s="17" t="s">
        <v>56</v>
      </c>
      <c r="G31" s="17" t="s">
        <v>88</v>
      </c>
      <c r="H31" s="17" t="s">
        <v>58</v>
      </c>
      <c r="I31" s="26" t="s">
        <v>75</v>
      </c>
      <c r="J31" s="17"/>
      <c r="K31" s="17" t="s">
        <v>76</v>
      </c>
      <c r="L31" s="17" t="s">
        <v>60</v>
      </c>
      <c r="M31" s="17" t="s">
        <v>61</v>
      </c>
      <c r="N31" s="17" t="s">
        <v>62</v>
      </c>
      <c r="O31" s="17" t="s">
        <v>63</v>
      </c>
      <c r="P31" s="17" t="s">
        <v>64</v>
      </c>
      <c r="Q31" s="17" t="s">
        <v>67</v>
      </c>
      <c r="R31" s="17"/>
      <c r="S31" s="17"/>
      <c r="T31" s="17"/>
      <c r="U31" s="17"/>
      <c r="V31" s="17"/>
      <c r="W31" s="17"/>
      <c r="X31" s="17"/>
      <c r="Y31" s="17"/>
      <c r="Z31" s="17"/>
      <c r="AA31" s="17"/>
    </row>
    <row r="32" spans="2:27" x14ac:dyDescent="0.3">
      <c r="B32" s="17"/>
      <c r="C32" s="17"/>
      <c r="D32" s="17"/>
      <c r="E32" s="17"/>
      <c r="F32" s="17"/>
      <c r="G32" s="17"/>
      <c r="H32" s="17"/>
      <c r="I32" s="17"/>
      <c r="J32" s="17"/>
      <c r="K32" s="17" t="s">
        <v>68</v>
      </c>
      <c r="L32" s="17" t="s">
        <v>77</v>
      </c>
      <c r="M32" s="17" t="s">
        <v>78</v>
      </c>
      <c r="N32" s="17"/>
      <c r="O32" s="17"/>
      <c r="P32" s="17"/>
      <c r="Q32" s="17"/>
      <c r="R32" s="17"/>
      <c r="S32" s="17"/>
      <c r="T32" s="17"/>
      <c r="U32" s="17"/>
      <c r="V32" s="17"/>
      <c r="W32" s="17"/>
      <c r="X32" s="17"/>
      <c r="Y32" s="17"/>
      <c r="Z32" s="17"/>
      <c r="AA32" s="17"/>
    </row>
    <row r="33" spans="2:27" ht="15" thickBot="1" x14ac:dyDescent="0.35"/>
    <row r="34" spans="2:27" ht="15" thickBot="1" x14ac:dyDescent="0.35">
      <c r="B34" s="96">
        <v>2500</v>
      </c>
      <c r="C34" s="97"/>
      <c r="D34" s="11"/>
      <c r="E34" s="18">
        <f>ROUND(IF(B34&lt;=1465,385,IF(B34&lt;=6310,385+((B34-1465)*21.5%),IF(B34&lt;=9290,1426.68+((B34-6310)*14.5%),1858.78))),2)</f>
        <v>607.53</v>
      </c>
      <c r="F34" s="11">
        <f>ROUND((B34-E34),2)*12</f>
        <v>22709.64</v>
      </c>
      <c r="G34" s="11">
        <f>MIN(ROUND(F34*3%,2),3200)</f>
        <v>681.29</v>
      </c>
      <c r="H34" s="11">
        <f>F34-G34</f>
        <v>22028.35</v>
      </c>
      <c r="I34" s="14">
        <f>H34-I35</f>
        <v>15419.839999999998</v>
      </c>
      <c r="J34" s="14">
        <f>ROUND((IF(I34&lt;=16710,I34*26.75%,IF(I34&lt;=29500,4469.93+((I34-16710)*42.8%),IF(I34&lt;=51050,9944.05+((I34-29500)*48.15%),20320.38+((I34-51050)*53.5%))))),2)</f>
        <v>4124.8100000000004</v>
      </c>
      <c r="K34" s="11">
        <f>MAX(0,J34+J35-6179.26)</f>
        <v>0</v>
      </c>
      <c r="L34" s="70">
        <v>0</v>
      </c>
      <c r="M34" s="31">
        <v>0</v>
      </c>
      <c r="N34" s="11">
        <f>MAX(0,K34-L34-M34)</f>
        <v>0</v>
      </c>
      <c r="O34" s="11">
        <f>ROUND(N34/12,2)</f>
        <v>0</v>
      </c>
      <c r="P34" s="32">
        <v>0</v>
      </c>
      <c r="Q34" s="32">
        <v>0</v>
      </c>
      <c r="R34" s="24"/>
      <c r="S34" s="92">
        <f>ROUND(MAX(O34-P34-Q34,0),2)</f>
        <v>0</v>
      </c>
      <c r="T34" s="93"/>
    </row>
    <row r="35" spans="2:27" x14ac:dyDescent="0.3">
      <c r="I35" s="14">
        <f>IF(I26="Ja", ROUND(MIN(H34*30%,12790),2), ROUND(MIN(H34*30%,11780),2))</f>
        <v>6608.51</v>
      </c>
      <c r="J35" s="14">
        <f>ROUND((IF(I35&lt;=16710,I35*26.75%,IF(I35&lt;=29500,4469.93+((I35-16710)*42.8%),IF(I35&lt;=51050,9944.05+((I35-29500)*48.15%),20320.38+((I35-51050)*53.5%))))),2)</f>
        <v>1767.78</v>
      </c>
    </row>
    <row r="36" spans="2:27" x14ac:dyDescent="0.3">
      <c r="H36" s="11"/>
    </row>
    <row r="37" spans="2:27" x14ac:dyDescent="0.3">
      <c r="B37" s="4" t="s">
        <v>79</v>
      </c>
    </row>
    <row r="38" spans="2:27" x14ac:dyDescent="0.3">
      <c r="B38" s="4"/>
      <c r="P38" s="10" t="s">
        <v>31</v>
      </c>
    </row>
    <row r="40" spans="2:27" x14ac:dyDescent="0.3">
      <c r="B40" s="10" t="s">
        <v>83</v>
      </c>
      <c r="E40" s="3" t="s">
        <v>84</v>
      </c>
      <c r="F40" s="3" t="s">
        <v>33</v>
      </c>
      <c r="G40" s="3" t="s">
        <v>34</v>
      </c>
      <c r="H40" s="3" t="s">
        <v>35</v>
      </c>
      <c r="I40" s="3" t="s">
        <v>36</v>
      </c>
      <c r="J40" s="13"/>
      <c r="N40" s="3" t="s">
        <v>38</v>
      </c>
      <c r="O40" s="12" t="s">
        <v>39</v>
      </c>
      <c r="P40" s="3" t="s">
        <v>40</v>
      </c>
      <c r="Q40" s="3" t="s">
        <v>43</v>
      </c>
      <c r="S40" s="12" t="s">
        <v>44</v>
      </c>
    </row>
    <row r="41" spans="2:27" x14ac:dyDescent="0.3">
      <c r="B41" s="10" t="s">
        <v>89</v>
      </c>
      <c r="G41" s="3" t="s">
        <v>46</v>
      </c>
      <c r="H41" s="3" t="s">
        <v>47</v>
      </c>
      <c r="J41" s="13"/>
      <c r="N41" s="16" t="s">
        <v>73</v>
      </c>
      <c r="O41" s="16" t="s">
        <v>73</v>
      </c>
    </row>
    <row r="42" spans="2:27" x14ac:dyDescent="0.3">
      <c r="B42" s="10"/>
      <c r="N42" s="16" t="s">
        <v>74</v>
      </c>
      <c r="O42" s="16" t="s">
        <v>74</v>
      </c>
    </row>
    <row r="43" spans="2:27" x14ac:dyDescent="0.3">
      <c r="D43" s="17"/>
      <c r="E43" s="17" t="s">
        <v>55</v>
      </c>
      <c r="F43" s="17" t="s">
        <v>56</v>
      </c>
      <c r="G43" s="17" t="s">
        <v>88</v>
      </c>
      <c r="H43" s="17" t="s">
        <v>58</v>
      </c>
      <c r="I43" s="17" t="s">
        <v>80</v>
      </c>
      <c r="J43" s="17"/>
      <c r="K43" s="17"/>
      <c r="L43" s="17"/>
      <c r="M43" s="17"/>
      <c r="N43" s="17" t="s">
        <v>62</v>
      </c>
      <c r="O43" s="17" t="s">
        <v>63</v>
      </c>
      <c r="P43" s="17" t="s">
        <v>64</v>
      </c>
      <c r="Q43" s="17" t="s">
        <v>67</v>
      </c>
      <c r="R43" s="17"/>
      <c r="S43" s="17"/>
      <c r="T43" s="17"/>
      <c r="U43" s="17"/>
      <c r="V43" s="17"/>
      <c r="W43" s="17"/>
      <c r="X43" s="17"/>
      <c r="Y43" s="17"/>
      <c r="Z43" s="17"/>
      <c r="AA43" s="17"/>
    </row>
    <row r="44" spans="2:27" ht="15" thickBot="1" x14ac:dyDescent="0.35">
      <c r="B44" s="17"/>
      <c r="C44" s="17"/>
      <c r="D44" s="17"/>
      <c r="E44" s="17"/>
      <c r="F44" s="17"/>
      <c r="G44" s="17"/>
      <c r="H44" s="17"/>
      <c r="I44" s="17" t="s">
        <v>81</v>
      </c>
      <c r="J44" s="17"/>
      <c r="K44" s="17"/>
      <c r="L44" s="17"/>
      <c r="M44" s="17"/>
      <c r="N44" s="17"/>
      <c r="O44" s="17"/>
      <c r="P44" s="17"/>
      <c r="Q44" s="17"/>
      <c r="R44" s="17"/>
      <c r="S44" s="17"/>
      <c r="T44" s="17"/>
      <c r="U44" s="17"/>
      <c r="V44" s="17"/>
      <c r="W44" s="17"/>
      <c r="X44" s="17"/>
      <c r="Y44" s="17"/>
      <c r="Z44" s="17"/>
      <c r="AA44" s="17"/>
    </row>
    <row r="45" spans="2:27" ht="15" thickBot="1" x14ac:dyDescent="0.35">
      <c r="B45" s="96">
        <v>2500</v>
      </c>
      <c r="C45" s="97"/>
      <c r="D45" s="11"/>
      <c r="E45" s="18">
        <f>ROUND(IF(B45&lt;=1465,385,IF(B45&lt;=6310,385+((B45-1465)*21.5%),IF(B45&lt;=9290,1426.68+((B45-6310)*14.5%),1858.78))),2)</f>
        <v>607.53</v>
      </c>
      <c r="F45" s="11">
        <f>ROUND((B45-E45),2)*12</f>
        <v>22709.64</v>
      </c>
      <c r="G45" s="11">
        <f>MIN(ROUND(F45*3%,2),3200)</f>
        <v>681.29</v>
      </c>
      <c r="H45" s="11">
        <f>F45-G45</f>
        <v>22028.35</v>
      </c>
      <c r="I45" s="18">
        <f>ROUND((IF(H45&lt;=16710,H45*26.75%,IF(H45&lt;=29500,4469.93+((H45-16710)*42.8%),IF(H45&lt;=51050,9944.05+((H45-29500)*48.15%),20320.38+((H45-51050)*53.5%))))),2)</f>
        <v>6746.18</v>
      </c>
      <c r="J45" s="14"/>
      <c r="M45" s="11"/>
      <c r="N45" s="11">
        <f>MAX(0,I45)</f>
        <v>6746.18</v>
      </c>
      <c r="O45" s="11">
        <f>ROUND(N45/12,2)</f>
        <v>562.17999999999995</v>
      </c>
      <c r="P45" s="33">
        <v>0</v>
      </c>
      <c r="Q45" s="34">
        <v>0</v>
      </c>
      <c r="S45" s="92">
        <f>ROUND(MAX(O45-P45-Q45,0),2)</f>
        <v>562.17999999999995</v>
      </c>
      <c r="T45" s="93"/>
    </row>
    <row r="48" spans="2:27" x14ac:dyDescent="0.3">
      <c r="B48" s="12"/>
    </row>
    <row r="50" spans="2:19" x14ac:dyDescent="0.3">
      <c r="B50" s="5"/>
    </row>
    <row r="51" spans="2:19" x14ac:dyDescent="0.3">
      <c r="B51"/>
    </row>
    <row r="52" spans="2:19" x14ac:dyDescent="0.3">
      <c r="B52" s="5"/>
    </row>
    <row r="53" spans="2:19" x14ac:dyDescent="0.3">
      <c r="B53" s="5"/>
    </row>
    <row r="54" spans="2:19" x14ac:dyDescent="0.3">
      <c r="B54" s="5"/>
      <c r="P54" s="10"/>
    </row>
    <row r="56" spans="2:19" x14ac:dyDescent="0.3">
      <c r="B56" s="10"/>
      <c r="O56" s="12"/>
    </row>
    <row r="57" spans="2:19" x14ac:dyDescent="0.3">
      <c r="B57" s="10"/>
    </row>
    <row r="58" spans="2:19" x14ac:dyDescent="0.3">
      <c r="B58" s="10"/>
    </row>
    <row r="62" spans="2:19" x14ac:dyDescent="0.3">
      <c r="B62" s="18"/>
      <c r="C62" s="11"/>
      <c r="D62" s="11"/>
      <c r="E62" s="11"/>
      <c r="F62" s="11"/>
      <c r="G62" s="11"/>
      <c r="H62" s="11"/>
      <c r="I62" s="11"/>
      <c r="J62" s="11"/>
      <c r="M62" s="11"/>
      <c r="N62" s="11"/>
      <c r="O62" s="11"/>
      <c r="P62" s="19"/>
      <c r="S62" s="20"/>
    </row>
    <row r="64" spans="2:19" x14ac:dyDescent="0.3">
      <c r="H64" s="11"/>
    </row>
    <row r="66" spans="2:19" x14ac:dyDescent="0.3">
      <c r="B66" s="5"/>
    </row>
    <row r="67" spans="2:19" x14ac:dyDescent="0.3">
      <c r="B67" s="5"/>
      <c r="P67" s="10"/>
    </row>
    <row r="69" spans="2:19" x14ac:dyDescent="0.3">
      <c r="B69" s="10"/>
      <c r="J69" s="13"/>
      <c r="O69" s="12"/>
    </row>
    <row r="70" spans="2:19" x14ac:dyDescent="0.3">
      <c r="B70" s="10"/>
      <c r="I70" s="13"/>
      <c r="J70" s="13"/>
    </row>
    <row r="71" spans="2:19" x14ac:dyDescent="0.3">
      <c r="B71" s="10"/>
    </row>
    <row r="75" spans="2:19" x14ac:dyDescent="0.3">
      <c r="B75" s="11"/>
      <c r="C75" s="11"/>
      <c r="D75" s="11"/>
      <c r="E75" s="11"/>
      <c r="F75" s="11"/>
      <c r="G75" s="11"/>
      <c r="H75" s="11"/>
      <c r="I75" s="14"/>
      <c r="J75" s="14"/>
      <c r="K75" s="11"/>
      <c r="L75" s="19"/>
      <c r="M75" s="18"/>
      <c r="N75" s="11"/>
      <c r="O75" s="21"/>
      <c r="P75" s="19"/>
      <c r="S75" s="20"/>
    </row>
    <row r="76" spans="2:19" x14ac:dyDescent="0.3">
      <c r="I76" s="14"/>
      <c r="J76" s="14"/>
    </row>
    <row r="77" spans="2:19" x14ac:dyDescent="0.3">
      <c r="H77" s="11"/>
    </row>
    <row r="78" spans="2:19" x14ac:dyDescent="0.3">
      <c r="B78" s="5"/>
    </row>
    <row r="80" spans="2:19" x14ac:dyDescent="0.3">
      <c r="B80" s="5"/>
      <c r="P80" s="10"/>
    </row>
    <row r="81" spans="2:19" x14ac:dyDescent="0.3">
      <c r="B81" s="10"/>
      <c r="J81" s="13"/>
      <c r="O81" s="12"/>
    </row>
    <row r="82" spans="2:19" x14ac:dyDescent="0.3">
      <c r="B82" s="10"/>
      <c r="J82" s="13"/>
    </row>
    <row r="83" spans="2:19" x14ac:dyDescent="0.3">
      <c r="B83" s="10"/>
    </row>
    <row r="87" spans="2:19" x14ac:dyDescent="0.3">
      <c r="B87" s="11"/>
      <c r="C87" s="11"/>
      <c r="D87" s="11"/>
      <c r="E87" s="11"/>
      <c r="F87" s="11"/>
      <c r="G87" s="11"/>
      <c r="H87" s="11"/>
      <c r="I87" s="11"/>
      <c r="J87" s="14"/>
      <c r="M87" s="11"/>
      <c r="N87" s="11"/>
      <c r="O87" s="11"/>
      <c r="P87" s="19"/>
      <c r="S87" s="20"/>
    </row>
  </sheetData>
  <sheetProtection algorithmName="SHA-512" hashValue="x/v6rIub0gq/xraAowOIMTKV1D8v5fT+3gxbIwQek2Na62i0kPSMkpoD2pg8HBgit6BY82E4GwkN/5csvxttZg==" saltValue="KtGVmhUCG0e18oKzIicJog==" spinCount="100000" sheet="1" selectLockedCells="1"/>
  <mergeCells count="12">
    <mergeCell ref="B13:G13"/>
    <mergeCell ref="B45:C45"/>
    <mergeCell ref="S45:T45"/>
    <mergeCell ref="B21:C21"/>
    <mergeCell ref="S21:T21"/>
    <mergeCell ref="B34:C34"/>
    <mergeCell ref="S34:T34"/>
    <mergeCell ref="B2:J2"/>
    <mergeCell ref="B8:M8"/>
    <mergeCell ref="B9:I9"/>
    <mergeCell ref="B11:M11"/>
    <mergeCell ref="B12:M12"/>
  </mergeCells>
  <pageMargins left="0.70866141732283472" right="0.70866141732283472" top="0.74803149606299213" bottom="0.74803149606299213" header="0.31496062992125984" footer="0.31496062992125984"/>
  <pageSetup paperSize="9" fitToWidth="0" fitToHeight="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57A5CD72-4849-4B4A-A1C7-AE7F935CFF79}">
          <x14:formula1>
            <xm:f>Feuil2!$A$1:$A$17</xm:f>
          </x14:formula1>
          <xm:sqref>L34 L21</xm:sqref>
        </x14:dataValidation>
        <x14:dataValidation type="list" allowBlank="1" showInputMessage="1" showErrorMessage="1" xr:uid="{20BE76CB-0C63-4C39-A2D8-3AD9DDFF9B5F}">
          <x14:formula1>
            <xm:f>Feuil3!$A$1:$A$2</xm:f>
          </x14:formula1>
          <xm:sqref>H26:I26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93C24-74F0-446D-B1D5-5C9A3AC49257}">
  <dimension ref="A2:FY86"/>
  <sheetViews>
    <sheetView zoomScale="70" zoomScaleNormal="70" workbookViewId="0">
      <selection activeCell="S35" activeCellId="8" sqref="B22:D22 B35:D35 B46:D46 J35 K35 K22 J22 S22 S35"/>
    </sheetView>
  </sheetViews>
  <sheetFormatPr defaultColWidth="8.88671875" defaultRowHeight="13.8" x14ac:dyDescent="0.25"/>
  <cols>
    <col min="1" max="1" width="3.6640625" style="3" customWidth="1"/>
    <col min="2" max="2" width="8.88671875" style="3" customWidth="1"/>
    <col min="3" max="4" width="8.88671875" style="3"/>
    <col min="5" max="5" width="19.88671875" style="3" customWidth="1"/>
    <col min="6" max="6" width="20.44140625" style="3" customWidth="1"/>
    <col min="7" max="7" width="14.33203125" style="3" customWidth="1"/>
    <col min="8" max="8" width="12.33203125" style="3" customWidth="1"/>
    <col min="9" max="9" width="14.44140625" style="3" customWidth="1"/>
    <col min="10" max="10" width="14.6640625" style="3" customWidth="1"/>
    <col min="11" max="11" width="16" style="3" customWidth="1"/>
    <col min="12" max="12" width="13.109375" style="3" customWidth="1"/>
    <col min="13" max="13" width="8.88671875" style="3"/>
    <col min="14" max="14" width="10.44140625" style="3" customWidth="1"/>
    <col min="15" max="15" width="8.88671875" style="3"/>
    <col min="16" max="16" width="11.109375" style="3" customWidth="1"/>
    <col min="17" max="18" width="8.88671875" style="3"/>
    <col min="19" max="19" width="12.6640625" style="3" customWidth="1"/>
    <col min="20" max="16384" width="8.88671875" style="3"/>
  </cols>
  <sheetData>
    <row r="2" spans="1:181" s="15" customFormat="1" ht="15.6" x14ac:dyDescent="0.3">
      <c r="B2" s="99" t="s">
        <v>163</v>
      </c>
      <c r="C2" s="99"/>
      <c r="D2" s="99"/>
      <c r="E2" s="99"/>
      <c r="F2" s="99"/>
      <c r="G2" s="99"/>
      <c r="H2" s="99"/>
      <c r="I2" s="99"/>
      <c r="J2" s="99"/>
    </row>
    <row r="4" spans="1:181" x14ac:dyDescent="0.25">
      <c r="B4" s="4" t="s">
        <v>90</v>
      </c>
    </row>
    <row r="5" spans="1:181" x14ac:dyDescent="0.25">
      <c r="B5" s="5"/>
    </row>
    <row r="6" spans="1:181" s="4" customFormat="1" x14ac:dyDescent="0.25">
      <c r="B6" s="67" t="s">
        <v>27</v>
      </c>
    </row>
    <row r="7" spans="1:181" x14ac:dyDescent="0.25">
      <c r="B7" s="5"/>
      <c r="E7" s="7"/>
    </row>
    <row r="8" spans="1:181" s="9" customFormat="1" ht="12" customHeight="1" x14ac:dyDescent="0.25">
      <c r="A8" s="3"/>
      <c r="B8" s="91" t="s">
        <v>28</v>
      </c>
      <c r="C8" s="91"/>
      <c r="D8" s="91"/>
      <c r="E8" s="91"/>
      <c r="F8" s="91"/>
      <c r="G8" s="91"/>
      <c r="H8" s="91"/>
      <c r="I8" s="91"/>
      <c r="J8" s="91"/>
      <c r="K8" s="91"/>
      <c r="L8" s="91"/>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row>
    <row r="9" spans="1:181" ht="12" customHeight="1" x14ac:dyDescent="0.3">
      <c r="B9" s="91" t="s">
        <v>161</v>
      </c>
      <c r="C9" s="91"/>
      <c r="D9" s="91"/>
      <c r="E9" s="91"/>
      <c r="F9" s="91"/>
      <c r="G9" s="91"/>
      <c r="H9" s="91"/>
      <c r="I9" s="91"/>
      <c r="J9" s="8"/>
      <c r="K9" s="8"/>
      <c r="M9" s="10"/>
    </row>
    <row r="10" spans="1:181" ht="12" customHeight="1" x14ac:dyDescent="0.3">
      <c r="B10" s="8"/>
      <c r="C10" s="8"/>
      <c r="D10" s="8"/>
      <c r="E10" s="8"/>
      <c r="F10" s="8"/>
      <c r="G10" s="8"/>
      <c r="H10" s="8"/>
      <c r="I10" s="8"/>
      <c r="J10" s="8"/>
      <c r="K10" s="8"/>
      <c r="M10" s="10"/>
    </row>
    <row r="11" spans="1:181" ht="12" customHeight="1" x14ac:dyDescent="0.25">
      <c r="B11" s="95" t="s">
        <v>164</v>
      </c>
      <c r="C11" s="95"/>
      <c r="D11" s="95"/>
      <c r="E11" s="95"/>
      <c r="F11" s="95"/>
      <c r="G11" s="95"/>
      <c r="H11" s="95"/>
      <c r="I11" s="95"/>
      <c r="J11" s="95"/>
      <c r="K11" s="95"/>
      <c r="L11" s="95"/>
      <c r="M11" s="95"/>
    </row>
    <row r="12" spans="1:181" ht="12" customHeight="1" x14ac:dyDescent="0.25">
      <c r="B12" s="95" t="s">
        <v>29</v>
      </c>
      <c r="C12" s="95"/>
      <c r="D12" s="95"/>
      <c r="E12" s="95"/>
      <c r="F12" s="95"/>
      <c r="G12" s="95"/>
      <c r="H12" s="95"/>
      <c r="I12" s="95"/>
      <c r="J12" s="95"/>
      <c r="K12" s="95"/>
      <c r="L12" s="95"/>
      <c r="M12" s="95"/>
    </row>
    <row r="13" spans="1:181" ht="12" customHeight="1" x14ac:dyDescent="0.3">
      <c r="B13" s="8" t="s">
        <v>30</v>
      </c>
      <c r="C13" s="27"/>
      <c r="D13" s="27"/>
      <c r="E13" s="27"/>
      <c r="F13" s="27"/>
      <c r="G13" s="27"/>
      <c r="H13" s="27"/>
      <c r="I13" s="27"/>
      <c r="J13" s="27"/>
      <c r="K13" s="27"/>
      <c r="M13" s="10"/>
    </row>
    <row r="14" spans="1:181" ht="14.4" x14ac:dyDescent="0.3">
      <c r="B14" s="5"/>
      <c r="S14" s="10" t="s">
        <v>31</v>
      </c>
    </row>
    <row r="15" spans="1:181" ht="14.4" x14ac:dyDescent="0.3">
      <c r="J15" s="1"/>
      <c r="K15" s="1"/>
      <c r="P15" s="4"/>
      <c r="S15" s="10" t="s">
        <v>91</v>
      </c>
    </row>
    <row r="16" spans="1:181" ht="14.4" x14ac:dyDescent="0.3">
      <c r="B16" s="10" t="s">
        <v>92</v>
      </c>
      <c r="E16" s="3" t="s">
        <v>33</v>
      </c>
      <c r="F16" s="3" t="s">
        <v>35</v>
      </c>
      <c r="G16" s="3" t="s">
        <v>36</v>
      </c>
      <c r="J16" s="3" t="s">
        <v>37</v>
      </c>
      <c r="K16" s="3" t="s">
        <v>37</v>
      </c>
      <c r="L16" s="3" t="s">
        <v>93</v>
      </c>
      <c r="N16" s="3" t="s">
        <v>38</v>
      </c>
      <c r="P16" s="4" t="s">
        <v>94</v>
      </c>
      <c r="S16" s="3" t="s">
        <v>40</v>
      </c>
      <c r="V16" s="12" t="s">
        <v>44</v>
      </c>
    </row>
    <row r="17" spans="2:23" ht="14.4" x14ac:dyDescent="0.3">
      <c r="B17" s="10" t="s">
        <v>45</v>
      </c>
      <c r="F17" s="3" t="s">
        <v>47</v>
      </c>
      <c r="J17" s="3" t="s">
        <v>48</v>
      </c>
      <c r="K17" s="3" t="s">
        <v>86</v>
      </c>
      <c r="L17" s="3" t="s">
        <v>95</v>
      </c>
    </row>
    <row r="18" spans="2:23" ht="14.4" x14ac:dyDescent="0.3">
      <c r="B18" s="10"/>
      <c r="J18" s="3" t="s">
        <v>52</v>
      </c>
      <c r="K18" s="3" t="s">
        <v>53</v>
      </c>
      <c r="L18" s="3" t="s">
        <v>96</v>
      </c>
    </row>
    <row r="19" spans="2:23" s="17" customFormat="1" x14ac:dyDescent="0.25">
      <c r="B19" s="94" t="s">
        <v>97</v>
      </c>
      <c r="C19" s="94"/>
      <c r="E19" s="17" t="s">
        <v>98</v>
      </c>
      <c r="F19" s="17" t="s">
        <v>99</v>
      </c>
      <c r="G19" s="17" t="s">
        <v>100</v>
      </c>
      <c r="J19" s="17" t="s">
        <v>101</v>
      </c>
      <c r="K19" s="17" t="s">
        <v>102</v>
      </c>
      <c r="L19" s="17" t="s">
        <v>103</v>
      </c>
      <c r="N19" s="17" t="s">
        <v>104</v>
      </c>
      <c r="P19" s="17" t="s">
        <v>105</v>
      </c>
      <c r="S19" s="16" t="s">
        <v>106</v>
      </c>
    </row>
    <row r="20" spans="2:23" s="17" customFormat="1" x14ac:dyDescent="0.25">
      <c r="G20" s="17" t="s">
        <v>68</v>
      </c>
      <c r="J20" s="17" t="s">
        <v>69</v>
      </c>
      <c r="K20" s="17" t="s">
        <v>70</v>
      </c>
    </row>
    <row r="21" spans="2:23" ht="14.4" thickBot="1" x14ac:dyDescent="0.3"/>
    <row r="22" spans="2:23" ht="14.4" thickBot="1" x14ac:dyDescent="0.3">
      <c r="B22" s="96">
        <v>2500</v>
      </c>
      <c r="C22" s="98"/>
      <c r="D22" s="97"/>
      <c r="E22" s="11">
        <f>B22*12</f>
        <v>30000</v>
      </c>
      <c r="F22" s="11">
        <f>E22</f>
        <v>30000</v>
      </c>
      <c r="G22" s="18">
        <f>ROUND(((IF(F22&lt;=16710,F22*26.75%,IF(F22&lt;=29500,4469.93+((F22-16710)*42.8%),IF(F22&lt;=51050,9944.05+((F22-29500)*48.15%),20320.38+((F22-51050)*53.5%)))))-2987.98),2)</f>
        <v>7196.82</v>
      </c>
      <c r="H22" s="11"/>
      <c r="J22" s="70">
        <v>0</v>
      </c>
      <c r="K22" s="32">
        <v>0</v>
      </c>
      <c r="L22" s="11">
        <f>ROUND(IF(F22&lt;=29480,2334,IF(F22&lt;=58960,(2334/3)+(2334*2/3*(58960-F22)/29480),2334/3)),2)</f>
        <v>2306.5500000000002</v>
      </c>
      <c r="N22" s="11">
        <f>MAX(0,G22-J22-K22-L22)</f>
        <v>4890.2699999999995</v>
      </c>
      <c r="P22" s="92">
        <f>ROUND(N22/12,2)</f>
        <v>407.52</v>
      </c>
      <c r="Q22" s="93"/>
      <c r="S22" s="31">
        <v>0</v>
      </c>
      <c r="V22" s="92">
        <f>MAX(P22-Q22-R22-S22-T22,0)</f>
        <v>407.52</v>
      </c>
      <c r="W22" s="93"/>
    </row>
    <row r="24" spans="2:23" x14ac:dyDescent="0.25">
      <c r="F24" s="11"/>
    </row>
    <row r="26" spans="2:23" s="4" customFormat="1" x14ac:dyDescent="0.25">
      <c r="B26" s="67" t="s">
        <v>71</v>
      </c>
    </row>
    <row r="27" spans="2:23" x14ac:dyDescent="0.25">
      <c r="B27" s="5"/>
    </row>
    <row r="28" spans="2:23" x14ac:dyDescent="0.25">
      <c r="J28" s="1" t="s">
        <v>37</v>
      </c>
      <c r="K28" s="3" t="s">
        <v>37</v>
      </c>
      <c r="L28" s="3" t="s">
        <v>93</v>
      </c>
    </row>
    <row r="29" spans="2:23" ht="14.4" x14ac:dyDescent="0.3">
      <c r="B29" s="10" t="s">
        <v>92</v>
      </c>
      <c r="E29" s="3" t="s">
        <v>33</v>
      </c>
      <c r="F29" s="3" t="s">
        <v>35</v>
      </c>
      <c r="G29" s="22" t="s">
        <v>72</v>
      </c>
      <c r="H29" s="13"/>
      <c r="I29" s="3" t="s">
        <v>36</v>
      </c>
      <c r="J29" s="3" t="s">
        <v>48</v>
      </c>
      <c r="K29" s="3" t="s">
        <v>86</v>
      </c>
      <c r="L29" s="3" t="s">
        <v>95</v>
      </c>
      <c r="N29" s="3" t="s">
        <v>38</v>
      </c>
      <c r="P29" s="4" t="s">
        <v>39</v>
      </c>
      <c r="S29" s="3" t="s">
        <v>40</v>
      </c>
      <c r="V29" s="12" t="s">
        <v>44</v>
      </c>
    </row>
    <row r="30" spans="2:23" ht="14.4" x14ac:dyDescent="0.3">
      <c r="B30" s="10" t="s">
        <v>45</v>
      </c>
      <c r="F30" s="3" t="s">
        <v>47</v>
      </c>
      <c r="G30" s="13"/>
      <c r="H30" s="13"/>
      <c r="J30" s="3" t="s">
        <v>52</v>
      </c>
      <c r="K30" s="3" t="s">
        <v>53</v>
      </c>
      <c r="L30" s="3" t="s">
        <v>96</v>
      </c>
    </row>
    <row r="31" spans="2:23" ht="14.4" x14ac:dyDescent="0.3">
      <c r="B31" s="10"/>
    </row>
    <row r="32" spans="2:23" s="17" customFormat="1" x14ac:dyDescent="0.25">
      <c r="B32" s="94" t="s">
        <v>97</v>
      </c>
      <c r="C32" s="94"/>
      <c r="E32" s="17" t="s">
        <v>98</v>
      </c>
      <c r="F32" s="17" t="s">
        <v>99</v>
      </c>
      <c r="G32" s="17" t="s">
        <v>107</v>
      </c>
      <c r="I32" s="17" t="s">
        <v>108</v>
      </c>
      <c r="J32" s="17" t="s">
        <v>101</v>
      </c>
      <c r="K32" s="17" t="s">
        <v>102</v>
      </c>
      <c r="L32" s="17" t="s">
        <v>109</v>
      </c>
      <c r="N32" s="17" t="s">
        <v>104</v>
      </c>
      <c r="P32" s="17" t="s">
        <v>105</v>
      </c>
      <c r="S32" s="16" t="s">
        <v>106</v>
      </c>
    </row>
    <row r="33" spans="2:23" s="17" customFormat="1" x14ac:dyDescent="0.25">
      <c r="I33" s="17" t="s">
        <v>68</v>
      </c>
      <c r="J33" s="17" t="s">
        <v>69</v>
      </c>
      <c r="K33" s="17" t="s">
        <v>78</v>
      </c>
    </row>
    <row r="34" spans="2:23" ht="14.4" thickBot="1" x14ac:dyDescent="0.3"/>
    <row r="35" spans="2:23" ht="14.4" thickBot="1" x14ac:dyDescent="0.3">
      <c r="B35" s="96">
        <v>2500</v>
      </c>
      <c r="C35" s="98"/>
      <c r="D35" s="97"/>
      <c r="E35" s="11">
        <f>B35*12</f>
        <v>30000</v>
      </c>
      <c r="F35" s="11">
        <f>E35</f>
        <v>30000</v>
      </c>
      <c r="G35" s="14">
        <f>F35-G36</f>
        <v>21000</v>
      </c>
      <c r="H35" s="14">
        <f>ROUND((IF(G35&lt;=16710,G35*26.75%,IF(G35&lt;=29500,4469.93+((G35-16710)*42.8%),IF(G35&lt;=51050,9944.05+((G35-29500)*48.15%),20320.38+((G35-51050)*53.5%))))),2)</f>
        <v>6306.05</v>
      </c>
      <c r="I35" s="18">
        <f>MAX(0,H35+H36-5975.96)</f>
        <v>2737.5899999999992</v>
      </c>
      <c r="J35" s="70">
        <v>0</v>
      </c>
      <c r="K35" s="31">
        <v>0</v>
      </c>
      <c r="L35" s="71">
        <f>MIN(H35,ROUND(IF(G35&lt;=29480,2334,IF(G35&lt;=58960,(2334/3)+(2334*2/3*(58960-G35)/29480),2334/3)),2))</f>
        <v>2334</v>
      </c>
      <c r="N35" s="11">
        <f>MAX(0,I35-J35-K35-L35)</f>
        <v>403.58999999999924</v>
      </c>
      <c r="P35" s="92">
        <f>ROUND(N35/12,2)</f>
        <v>33.630000000000003</v>
      </c>
      <c r="Q35" s="93"/>
      <c r="S35" s="31">
        <v>0</v>
      </c>
      <c r="V35" s="100">
        <f>MAX(P35-Q35-R35-S35-T35,0)</f>
        <v>33.630000000000003</v>
      </c>
      <c r="W35" s="101"/>
    </row>
    <row r="36" spans="2:23" x14ac:dyDescent="0.25">
      <c r="G36" s="14">
        <f>ROUND(MIN(F35*30%,13790),2)</f>
        <v>9000</v>
      </c>
      <c r="H36" s="14">
        <f>ROUND((IF(G36&lt;=16710,G36*26.75%,IF(G36&lt;=29500,4469.93+((G36-16710)*42.8%),IF(G36&lt;=51050,9944.05+((G36-29500)*48.15%),20320.38+((G36-51050)*53.5%))))),2)</f>
        <v>2407.5</v>
      </c>
    </row>
    <row r="37" spans="2:23" x14ac:dyDescent="0.25">
      <c r="F37" s="11"/>
    </row>
    <row r="38" spans="2:23" x14ac:dyDescent="0.25">
      <c r="B38" s="4" t="s">
        <v>110</v>
      </c>
    </row>
    <row r="39" spans="2:23" x14ac:dyDescent="0.25">
      <c r="B39" s="5"/>
    </row>
    <row r="41" spans="2:23" ht="14.4" x14ac:dyDescent="0.3">
      <c r="B41" s="10" t="s">
        <v>111</v>
      </c>
      <c r="E41" s="3" t="s">
        <v>112</v>
      </c>
      <c r="F41" s="3" t="s">
        <v>112</v>
      </c>
      <c r="G41" s="3" t="s">
        <v>113</v>
      </c>
      <c r="H41" s="13"/>
      <c r="L41" s="3" t="s">
        <v>93</v>
      </c>
      <c r="N41" s="3" t="s">
        <v>38</v>
      </c>
      <c r="P41" s="4" t="s">
        <v>39</v>
      </c>
      <c r="V41" s="12"/>
    </row>
    <row r="42" spans="2:23" ht="14.4" x14ac:dyDescent="0.3">
      <c r="B42" s="10" t="s">
        <v>45</v>
      </c>
      <c r="E42" s="3" t="s">
        <v>114</v>
      </c>
      <c r="F42" s="3" t="s">
        <v>115</v>
      </c>
      <c r="G42" s="3" t="s">
        <v>116</v>
      </c>
      <c r="H42" s="13"/>
      <c r="L42" s="3" t="s">
        <v>95</v>
      </c>
    </row>
    <row r="43" spans="2:23" ht="14.4" x14ac:dyDescent="0.3">
      <c r="B43" s="10"/>
      <c r="E43" s="3" t="s">
        <v>117</v>
      </c>
      <c r="F43" s="3" t="s">
        <v>117</v>
      </c>
      <c r="L43" s="3" t="s">
        <v>118</v>
      </c>
    </row>
    <row r="44" spans="2:23" s="17" customFormat="1" x14ac:dyDescent="0.25">
      <c r="B44" s="94" t="s">
        <v>119</v>
      </c>
      <c r="C44" s="94"/>
      <c r="E44" s="17" t="s">
        <v>120</v>
      </c>
      <c r="F44" s="17" t="s">
        <v>121</v>
      </c>
      <c r="G44" s="17" t="s">
        <v>122</v>
      </c>
      <c r="L44" s="17" t="s">
        <v>123</v>
      </c>
      <c r="N44" s="17" t="s">
        <v>124</v>
      </c>
      <c r="P44" s="17" t="s">
        <v>125</v>
      </c>
      <c r="S44" s="26"/>
    </row>
    <row r="45" spans="2:23" ht="14.4" thickBot="1" x14ac:dyDescent="0.3">
      <c r="S45" s="17"/>
      <c r="V45" s="17"/>
      <c r="W45" s="17"/>
    </row>
    <row r="46" spans="2:23" ht="14.4" thickBot="1" x14ac:dyDescent="0.3">
      <c r="B46" s="96">
        <v>2500</v>
      </c>
      <c r="C46" s="98"/>
      <c r="D46" s="97"/>
      <c r="E46" s="11">
        <f>B46*12</f>
        <v>30000</v>
      </c>
      <c r="F46" s="11">
        <f>E46</f>
        <v>30000</v>
      </c>
      <c r="G46" s="18">
        <f>ROUND((IF(F46&lt;=16710,F46*26.75%,IF(F46&lt;=29500,4469.93+((F46-16710)*42.8%),IF(F46&lt;=51050,9944.05+((F46-29500)*48.15%),20320.38+((F46-51050)*53.5%))))),2)</f>
        <v>10184.799999999999</v>
      </c>
      <c r="H46" s="14"/>
      <c r="K46" s="11"/>
      <c r="L46" s="11">
        <f>ROUND(IF(F46&lt;=29480,2334,IF(F46&lt;=58960,(2334/3)+(2334*2/3*(58960-F46)/29480),2334/3)),2)</f>
        <v>2306.5500000000002</v>
      </c>
      <c r="N46" s="11">
        <f>MAX(G46-L46,0)</f>
        <v>7878.2499999999991</v>
      </c>
      <c r="P46" s="92">
        <f>ROUND(N46/12,2)</f>
        <v>656.52</v>
      </c>
      <c r="Q46" s="93"/>
    </row>
    <row r="49" spans="2:12" x14ac:dyDescent="0.25">
      <c r="B49" s="12"/>
    </row>
    <row r="51" spans="2:12" x14ac:dyDescent="0.25">
      <c r="B51" s="5"/>
    </row>
    <row r="52" spans="2:12" x14ac:dyDescent="0.25">
      <c r="B52" s="5"/>
    </row>
    <row r="53" spans="2:12" x14ac:dyDescent="0.25">
      <c r="B53" s="5"/>
    </row>
    <row r="54" spans="2:12" x14ac:dyDescent="0.25">
      <c r="B54" s="5"/>
    </row>
    <row r="55" spans="2:12" x14ac:dyDescent="0.25">
      <c r="B55" s="5"/>
    </row>
    <row r="56" spans="2:12" ht="14.4" x14ac:dyDescent="0.3">
      <c r="L56" s="10"/>
    </row>
    <row r="57" spans="2:12" ht="14.4" x14ac:dyDescent="0.3">
      <c r="B57" s="10"/>
      <c r="L57" s="10"/>
    </row>
    <row r="58" spans="2:12" ht="14.4" x14ac:dyDescent="0.3">
      <c r="B58" s="10"/>
    </row>
    <row r="59" spans="2:12" ht="14.4" x14ac:dyDescent="0.3">
      <c r="B59" s="10"/>
    </row>
    <row r="62" spans="2:12" x14ac:dyDescent="0.25">
      <c r="B62" s="11"/>
      <c r="C62" s="11"/>
      <c r="D62" s="11"/>
      <c r="E62" s="11"/>
      <c r="F62" s="11"/>
      <c r="G62" s="11"/>
      <c r="H62" s="11"/>
      <c r="K62" s="11"/>
    </row>
    <row r="64" spans="2:12" x14ac:dyDescent="0.25">
      <c r="F64" s="11"/>
    </row>
    <row r="66" spans="2:12" x14ac:dyDescent="0.25">
      <c r="B66" s="5"/>
    </row>
    <row r="67" spans="2:12" x14ac:dyDescent="0.25">
      <c r="B67" s="5"/>
    </row>
    <row r="68" spans="2:12" ht="14.4" x14ac:dyDescent="0.3">
      <c r="L68" s="10"/>
    </row>
    <row r="69" spans="2:12" ht="14.4" x14ac:dyDescent="0.3">
      <c r="B69" s="10"/>
      <c r="H69" s="13"/>
      <c r="L69" s="10"/>
    </row>
    <row r="70" spans="2:12" ht="14.4" x14ac:dyDescent="0.3">
      <c r="B70" s="10"/>
      <c r="G70" s="13"/>
      <c r="H70" s="13"/>
    </row>
    <row r="71" spans="2:12" ht="14.4" x14ac:dyDescent="0.3">
      <c r="B71" s="10"/>
    </row>
    <row r="74" spans="2:12" x14ac:dyDescent="0.25">
      <c r="B74" s="11"/>
      <c r="C74" s="11"/>
      <c r="D74" s="11"/>
      <c r="E74" s="11"/>
      <c r="F74" s="11"/>
      <c r="G74" s="14"/>
      <c r="H74" s="14"/>
      <c r="I74" s="11"/>
      <c r="K74" s="11"/>
    </row>
    <row r="75" spans="2:12" x14ac:dyDescent="0.25">
      <c r="G75" s="14"/>
      <c r="H75" s="14"/>
    </row>
    <row r="76" spans="2:12" x14ac:dyDescent="0.25">
      <c r="F76" s="11"/>
    </row>
    <row r="77" spans="2:12" x14ac:dyDescent="0.25">
      <c r="B77" s="5"/>
    </row>
    <row r="79" spans="2:12" x14ac:dyDescent="0.25">
      <c r="B79" s="5"/>
    </row>
    <row r="80" spans="2:12" ht="14.4" x14ac:dyDescent="0.3">
      <c r="L80" s="10"/>
    </row>
    <row r="81" spans="2:12" ht="14.4" x14ac:dyDescent="0.3">
      <c r="B81" s="10"/>
      <c r="H81" s="13"/>
      <c r="L81" s="10"/>
    </row>
    <row r="82" spans="2:12" ht="14.4" x14ac:dyDescent="0.3">
      <c r="B82" s="10"/>
      <c r="H82" s="13"/>
    </row>
    <row r="83" spans="2:12" ht="14.4" x14ac:dyDescent="0.3">
      <c r="B83" s="10"/>
    </row>
    <row r="86" spans="2:12" x14ac:dyDescent="0.25">
      <c r="B86" s="11"/>
      <c r="C86" s="11"/>
      <c r="D86" s="11"/>
      <c r="E86" s="11"/>
      <c r="F86" s="11"/>
      <c r="G86" s="11"/>
      <c r="H86" s="14"/>
      <c r="K86" s="11"/>
    </row>
  </sheetData>
  <sheetProtection algorithmName="SHA-512" hashValue="wCLqHV9vREXQq4L392tnsEphdEimdCgp1Xv+oOeiBfeM9uwkrNh0q5e44rYRYMc61bU5emRH0c21fEoXUpqc2A==" saltValue="Fw+8fzaLVLlR6ghcQZ9eAw==" spinCount="100000" sheet="1" selectLockedCells="1"/>
  <mergeCells count="16">
    <mergeCell ref="B35:D35"/>
    <mergeCell ref="B46:D46"/>
    <mergeCell ref="B2:J2"/>
    <mergeCell ref="V22:W22"/>
    <mergeCell ref="B8:L8"/>
    <mergeCell ref="B9:I9"/>
    <mergeCell ref="P46:Q46"/>
    <mergeCell ref="B32:C32"/>
    <mergeCell ref="B44:C44"/>
    <mergeCell ref="P22:Q22"/>
    <mergeCell ref="P35:Q35"/>
    <mergeCell ref="B19:C19"/>
    <mergeCell ref="B12:M12"/>
    <mergeCell ref="B11:M11"/>
    <mergeCell ref="V35:W35"/>
    <mergeCell ref="B22:D22"/>
  </mergeCells>
  <dataValidations count="1">
    <dataValidation type="list" allowBlank="1" showInputMessage="1" showErrorMessage="1" sqref="J22 J35" xr:uid="{267CA560-382D-4EC8-94BF-96859663F45C}">
      <formula1>Kinderen</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13484-B1C7-4ABC-9F63-52F5A6ACA308}">
  <dimension ref="B2:H61"/>
  <sheetViews>
    <sheetView topLeftCell="A45" zoomScale="70" zoomScaleNormal="70" zoomScaleSheetLayoutView="90" workbookViewId="0">
      <selection activeCell="F22" sqref="F22"/>
    </sheetView>
  </sheetViews>
  <sheetFormatPr defaultColWidth="8.88671875" defaultRowHeight="13.8" x14ac:dyDescent="0.25"/>
  <cols>
    <col min="1" max="1" width="3.109375" style="3" customWidth="1"/>
    <col min="2" max="2" width="12.109375" style="3" customWidth="1"/>
    <col min="3" max="3" width="54.33203125" style="3" customWidth="1"/>
    <col min="4" max="4" width="57.5546875" style="3" customWidth="1"/>
    <col min="5" max="5" width="3.109375" style="3" customWidth="1"/>
    <col min="6" max="6" width="12.109375" style="3" customWidth="1"/>
    <col min="7" max="7" width="54.33203125" style="3" customWidth="1"/>
    <col min="8" max="8" width="57.5546875" style="3" customWidth="1"/>
    <col min="9" max="16384" width="8.88671875" style="3"/>
  </cols>
  <sheetData>
    <row r="2" spans="2:8" ht="41.4" customHeight="1" x14ac:dyDescent="0.25">
      <c r="C2" s="102" t="s">
        <v>196</v>
      </c>
      <c r="D2" s="102"/>
      <c r="G2" s="103" t="s">
        <v>195</v>
      </c>
      <c r="H2" s="103"/>
    </row>
    <row r="4" spans="2:8" x14ac:dyDescent="0.25">
      <c r="B4" s="12" t="s">
        <v>126</v>
      </c>
      <c r="F4" s="12" t="s">
        <v>126</v>
      </c>
    </row>
    <row r="5" spans="2:8" ht="14.4" thickBot="1" x14ac:dyDescent="0.3">
      <c r="C5" s="41"/>
      <c r="D5" s="42"/>
      <c r="G5" s="41"/>
      <c r="H5" s="42"/>
    </row>
    <row r="6" spans="2:8" ht="45" customHeight="1" thickBot="1" x14ac:dyDescent="0.3">
      <c r="C6" s="43" t="s">
        <v>127</v>
      </c>
      <c r="D6" s="44" t="s">
        <v>128</v>
      </c>
      <c r="G6" s="43" t="s">
        <v>127</v>
      </c>
      <c r="H6" s="44" t="s">
        <v>128</v>
      </c>
    </row>
    <row r="7" spans="2:8" x14ac:dyDescent="0.25">
      <c r="C7" s="45" t="s">
        <v>165</v>
      </c>
      <c r="D7" s="46" t="s">
        <v>129</v>
      </c>
      <c r="G7" s="45" t="s">
        <v>165</v>
      </c>
      <c r="H7" s="46" t="s">
        <v>129</v>
      </c>
    </row>
    <row r="8" spans="2:8" ht="21" customHeight="1" x14ac:dyDescent="0.25">
      <c r="C8" s="45" t="s">
        <v>166</v>
      </c>
      <c r="D8" s="46" t="s">
        <v>169</v>
      </c>
      <c r="G8" s="45" t="s">
        <v>166</v>
      </c>
      <c r="H8" s="46" t="s">
        <v>169</v>
      </c>
    </row>
    <row r="9" spans="2:8" x14ac:dyDescent="0.25">
      <c r="C9" s="45" t="s">
        <v>167</v>
      </c>
      <c r="D9" s="46" t="s">
        <v>170</v>
      </c>
      <c r="G9" s="45" t="s">
        <v>167</v>
      </c>
      <c r="H9" s="46" t="s">
        <v>170</v>
      </c>
    </row>
    <row r="10" spans="2:8" ht="14.4" thickBot="1" x14ac:dyDescent="0.3">
      <c r="C10" s="47" t="s">
        <v>168</v>
      </c>
      <c r="D10" s="48" t="s">
        <v>171</v>
      </c>
      <c r="G10" s="47" t="s">
        <v>168</v>
      </c>
      <c r="H10" s="48" t="s">
        <v>171</v>
      </c>
    </row>
    <row r="12" spans="2:8" s="4" customFormat="1" ht="15" customHeight="1" x14ac:dyDescent="0.25">
      <c r="B12" s="66" t="s">
        <v>130</v>
      </c>
      <c r="F12" s="66" t="s">
        <v>130</v>
      </c>
    </row>
    <row r="13" spans="2:8" ht="14.4" thickBot="1" x14ac:dyDescent="0.3">
      <c r="C13" s="42"/>
      <c r="D13" s="42"/>
      <c r="G13" s="42"/>
      <c r="H13" s="42"/>
    </row>
    <row r="14" spans="2:8" ht="14.4" thickBot="1" x14ac:dyDescent="0.3">
      <c r="B14" s="50"/>
      <c r="C14" s="51" t="s">
        <v>131</v>
      </c>
      <c r="D14" s="52" t="s">
        <v>132</v>
      </c>
      <c r="F14" s="50"/>
      <c r="G14" s="51" t="s">
        <v>131</v>
      </c>
      <c r="H14" s="52" t="s">
        <v>132</v>
      </c>
    </row>
    <row r="15" spans="2:8" x14ac:dyDescent="0.25">
      <c r="B15" s="50"/>
      <c r="C15" s="53">
        <v>1</v>
      </c>
      <c r="D15" s="54" t="s">
        <v>172</v>
      </c>
      <c r="F15" s="50"/>
      <c r="G15" s="53">
        <v>1</v>
      </c>
      <c r="H15" s="54" t="s">
        <v>197</v>
      </c>
    </row>
    <row r="16" spans="2:8" ht="16.2" customHeight="1" x14ac:dyDescent="0.25">
      <c r="B16" s="50"/>
      <c r="C16" s="53">
        <v>2</v>
      </c>
      <c r="D16" s="53" t="s">
        <v>189</v>
      </c>
      <c r="F16" s="50"/>
      <c r="G16" s="53">
        <v>2</v>
      </c>
      <c r="H16" s="53" t="s">
        <v>198</v>
      </c>
    </row>
    <row r="17" spans="2:8" ht="16.95" customHeight="1" x14ac:dyDescent="0.25">
      <c r="B17" s="50"/>
      <c r="C17" s="53">
        <v>3</v>
      </c>
      <c r="D17" s="53" t="s">
        <v>173</v>
      </c>
      <c r="F17" s="50"/>
      <c r="G17" s="53">
        <v>3</v>
      </c>
      <c r="H17" s="53" t="s">
        <v>199</v>
      </c>
    </row>
    <row r="18" spans="2:8" ht="13.2" customHeight="1" x14ac:dyDescent="0.25">
      <c r="B18" s="50"/>
      <c r="C18" s="53">
        <v>4</v>
      </c>
      <c r="D18" s="53" t="s">
        <v>174</v>
      </c>
      <c r="F18" s="50"/>
      <c r="G18" s="53">
        <v>4</v>
      </c>
      <c r="H18" s="53" t="s">
        <v>200</v>
      </c>
    </row>
    <row r="19" spans="2:8" x14ac:dyDescent="0.25">
      <c r="B19" s="50"/>
      <c r="C19" s="53">
        <v>5</v>
      </c>
      <c r="D19" s="53" t="s">
        <v>175</v>
      </c>
      <c r="F19" s="50"/>
      <c r="G19" s="53">
        <v>5</v>
      </c>
      <c r="H19" s="53" t="s">
        <v>201</v>
      </c>
    </row>
    <row r="20" spans="2:8" x14ac:dyDescent="0.25">
      <c r="B20" s="50"/>
      <c r="C20" s="53">
        <v>6</v>
      </c>
      <c r="D20" s="53" t="s">
        <v>176</v>
      </c>
      <c r="F20" s="50"/>
      <c r="G20" s="53">
        <v>6</v>
      </c>
      <c r="H20" s="53" t="s">
        <v>202</v>
      </c>
    </row>
    <row r="21" spans="2:8" x14ac:dyDescent="0.25">
      <c r="B21" s="50"/>
      <c r="C21" s="53">
        <v>7</v>
      </c>
      <c r="D21" s="53" t="s">
        <v>177</v>
      </c>
      <c r="F21" s="50"/>
      <c r="G21" s="53">
        <v>7</v>
      </c>
      <c r="H21" s="53" t="s">
        <v>203</v>
      </c>
    </row>
    <row r="22" spans="2:8" ht="14.4" thickBot="1" x14ac:dyDescent="0.3">
      <c r="B22" s="50"/>
      <c r="C22" s="55">
        <v>8</v>
      </c>
      <c r="D22" s="55" t="s">
        <v>178</v>
      </c>
      <c r="F22" s="50"/>
      <c r="G22" s="55">
        <v>8</v>
      </c>
      <c r="H22" s="55" t="s">
        <v>204</v>
      </c>
    </row>
    <row r="23" spans="2:8" ht="27.6" customHeight="1" x14ac:dyDescent="0.25">
      <c r="B23" s="50"/>
      <c r="C23" s="113" t="s">
        <v>179</v>
      </c>
      <c r="D23" s="114"/>
      <c r="F23" s="50"/>
      <c r="G23" s="113" t="s">
        <v>205</v>
      </c>
      <c r="H23" s="114"/>
    </row>
    <row r="24" spans="2:8" ht="13.8" customHeight="1" x14ac:dyDescent="0.25">
      <c r="B24" s="50"/>
      <c r="C24" s="115" t="s">
        <v>180</v>
      </c>
      <c r="D24" s="112"/>
      <c r="F24" s="50"/>
      <c r="G24" s="115" t="s">
        <v>206</v>
      </c>
      <c r="H24" s="112"/>
    </row>
    <row r="25" spans="2:8" ht="13.95" customHeight="1" x14ac:dyDescent="0.25">
      <c r="B25" s="50"/>
      <c r="C25" s="116" t="s">
        <v>181</v>
      </c>
      <c r="D25" s="112"/>
      <c r="F25" s="50"/>
      <c r="G25" s="116" t="s">
        <v>207</v>
      </c>
      <c r="H25" s="112"/>
    </row>
    <row r="26" spans="2:8" ht="13.95" customHeight="1" thickBot="1" x14ac:dyDescent="0.3">
      <c r="B26" s="50"/>
      <c r="C26" s="56" t="s">
        <v>133</v>
      </c>
      <c r="D26" s="57"/>
      <c r="F26" s="50"/>
      <c r="G26" s="56" t="s">
        <v>133</v>
      </c>
      <c r="H26" s="57"/>
    </row>
    <row r="27" spans="2:8" ht="13.95" customHeight="1" thickBot="1" x14ac:dyDescent="0.3">
      <c r="B27" s="50"/>
      <c r="C27" s="117" t="s">
        <v>134</v>
      </c>
      <c r="D27" s="118"/>
      <c r="F27" s="50"/>
      <c r="G27" s="117" t="s">
        <v>134</v>
      </c>
      <c r="H27" s="118"/>
    </row>
    <row r="29" spans="2:8" x14ac:dyDescent="0.25">
      <c r="B29" s="12" t="s">
        <v>135</v>
      </c>
      <c r="F29" s="12" t="s">
        <v>135</v>
      </c>
    </row>
    <row r="30" spans="2:8" ht="16.95" customHeight="1" x14ac:dyDescent="0.25">
      <c r="C30" s="108" t="s">
        <v>136</v>
      </c>
      <c r="D30" s="108"/>
      <c r="G30" s="108" t="s">
        <v>136</v>
      </c>
      <c r="H30" s="108"/>
    </row>
    <row r="31" spans="2:8" ht="14.4" customHeight="1" x14ac:dyDescent="0.25">
      <c r="B31" s="58" t="s">
        <v>137</v>
      </c>
      <c r="C31" s="108" t="s">
        <v>138</v>
      </c>
      <c r="D31" s="108"/>
      <c r="F31" s="58" t="s">
        <v>137</v>
      </c>
      <c r="G31" s="108" t="s">
        <v>138</v>
      </c>
      <c r="H31" s="108"/>
    </row>
    <row r="32" spans="2:8" ht="29.4" customHeight="1" x14ac:dyDescent="0.25">
      <c r="B32" s="58" t="s">
        <v>137</v>
      </c>
      <c r="C32" s="108" t="s">
        <v>139</v>
      </c>
      <c r="D32" s="108"/>
      <c r="F32" s="58" t="s">
        <v>137</v>
      </c>
      <c r="G32" s="108" t="s">
        <v>139</v>
      </c>
      <c r="H32" s="108"/>
    </row>
    <row r="33" spans="2:8" ht="14.4" thickBot="1" x14ac:dyDescent="0.3"/>
    <row r="34" spans="2:8" ht="14.4" thickBot="1" x14ac:dyDescent="0.3">
      <c r="B34" s="50"/>
      <c r="C34" s="59" t="s">
        <v>140</v>
      </c>
      <c r="D34" s="51" t="s">
        <v>141</v>
      </c>
      <c r="F34" s="50"/>
      <c r="G34" s="59" t="s">
        <v>140</v>
      </c>
      <c r="H34" s="51" t="s">
        <v>141</v>
      </c>
    </row>
    <row r="35" spans="2:8" ht="55.2" x14ac:dyDescent="0.25">
      <c r="B35" s="50"/>
      <c r="C35" s="65" t="s">
        <v>142</v>
      </c>
      <c r="D35" s="61" t="s">
        <v>172</v>
      </c>
      <c r="F35" s="50"/>
      <c r="G35" s="65" t="s">
        <v>142</v>
      </c>
      <c r="H35" s="79" t="s">
        <v>208</v>
      </c>
    </row>
    <row r="36" spans="2:8" x14ac:dyDescent="0.25">
      <c r="B36" s="50"/>
      <c r="C36" s="65" t="s">
        <v>143</v>
      </c>
      <c r="D36" s="61" t="s">
        <v>172</v>
      </c>
      <c r="F36" s="50"/>
      <c r="G36" s="65" t="s">
        <v>143</v>
      </c>
      <c r="H36" s="79" t="s">
        <v>209</v>
      </c>
    </row>
    <row r="37" spans="2:8" ht="55.2" x14ac:dyDescent="0.25">
      <c r="B37" s="50"/>
      <c r="C37" s="65" t="s">
        <v>144</v>
      </c>
      <c r="D37" s="61" t="s">
        <v>182</v>
      </c>
      <c r="F37" s="50"/>
      <c r="G37" s="65" t="s">
        <v>144</v>
      </c>
      <c r="H37" s="79" t="s">
        <v>182</v>
      </c>
    </row>
    <row r="38" spans="2:8" ht="55.2" x14ac:dyDescent="0.25">
      <c r="B38" s="50"/>
      <c r="C38" s="65" t="s">
        <v>145</v>
      </c>
      <c r="D38" s="61" t="s">
        <v>172</v>
      </c>
      <c r="F38" s="50"/>
      <c r="G38" s="65" t="s">
        <v>145</v>
      </c>
      <c r="H38" s="79" t="s">
        <v>208</v>
      </c>
    </row>
    <row r="39" spans="2:8" ht="55.2" x14ac:dyDescent="0.25">
      <c r="B39" s="50"/>
      <c r="C39" s="65" t="s">
        <v>186</v>
      </c>
      <c r="D39" s="61" t="s">
        <v>183</v>
      </c>
      <c r="F39" s="50"/>
      <c r="G39" s="65" t="s">
        <v>186</v>
      </c>
      <c r="H39" s="79" t="s">
        <v>183</v>
      </c>
    </row>
    <row r="40" spans="2:8" ht="69.599999999999994" thickBot="1" x14ac:dyDescent="0.3">
      <c r="B40" s="50"/>
      <c r="C40" s="65" t="s">
        <v>185</v>
      </c>
      <c r="D40" s="61" t="s">
        <v>184</v>
      </c>
      <c r="F40" s="50"/>
      <c r="G40" s="65" t="s">
        <v>185</v>
      </c>
      <c r="H40" s="80" t="s">
        <v>184</v>
      </c>
    </row>
    <row r="41" spans="2:8" ht="16.95" customHeight="1" x14ac:dyDescent="0.25">
      <c r="B41" s="50"/>
      <c r="C41" s="109" t="s">
        <v>146</v>
      </c>
      <c r="D41" s="105"/>
      <c r="F41" s="50"/>
      <c r="G41" s="109" t="s">
        <v>146</v>
      </c>
      <c r="H41" s="105"/>
    </row>
    <row r="42" spans="2:8" ht="83.4" customHeight="1" x14ac:dyDescent="0.25">
      <c r="B42" s="50"/>
      <c r="C42" s="110" t="s">
        <v>147</v>
      </c>
      <c r="D42" s="107"/>
      <c r="F42" s="50"/>
      <c r="G42" s="110" t="s">
        <v>147</v>
      </c>
      <c r="H42" s="107"/>
    </row>
    <row r="43" spans="2:8" ht="13.8" customHeight="1" x14ac:dyDescent="0.25">
      <c r="B43" s="50"/>
      <c r="C43" s="111" t="s">
        <v>148</v>
      </c>
      <c r="D43" s="112"/>
      <c r="F43" s="50"/>
      <c r="G43" s="111" t="s">
        <v>148</v>
      </c>
      <c r="H43" s="112"/>
    </row>
    <row r="44" spans="2:8" ht="27" customHeight="1" x14ac:dyDescent="0.25">
      <c r="B44" s="50"/>
      <c r="C44" s="110" t="s">
        <v>187</v>
      </c>
      <c r="D44" s="107"/>
      <c r="F44" s="50"/>
      <c r="G44" s="110" t="s">
        <v>187</v>
      </c>
      <c r="H44" s="107"/>
    </row>
    <row r="45" spans="2:8" ht="27.6" customHeight="1" x14ac:dyDescent="0.25">
      <c r="B45" s="50"/>
      <c r="C45" s="110" t="s">
        <v>149</v>
      </c>
      <c r="D45" s="107"/>
      <c r="F45" s="50"/>
      <c r="G45" s="110" t="s">
        <v>149</v>
      </c>
      <c r="H45" s="107"/>
    </row>
    <row r="46" spans="2:8" ht="14.4" customHeight="1" thickBot="1" x14ac:dyDescent="0.3">
      <c r="B46" s="50"/>
      <c r="C46" s="121" t="s">
        <v>30</v>
      </c>
      <c r="D46" s="122"/>
      <c r="F46" s="50"/>
      <c r="G46" s="121" t="s">
        <v>30</v>
      </c>
      <c r="H46" s="122"/>
    </row>
    <row r="48" spans="2:8" x14ac:dyDescent="0.25">
      <c r="B48" s="66" t="s">
        <v>150</v>
      </c>
      <c r="F48" s="66" t="s">
        <v>150</v>
      </c>
    </row>
    <row r="49" spans="2:8" ht="24.75" customHeight="1" x14ac:dyDescent="0.25">
      <c r="B49" s="49"/>
      <c r="C49" s="108" t="s">
        <v>151</v>
      </c>
      <c r="D49" s="108"/>
      <c r="F49" s="49"/>
      <c r="G49" s="108" t="s">
        <v>151</v>
      </c>
      <c r="H49" s="108"/>
    </row>
    <row r="50" spans="2:8" ht="27.6" customHeight="1" x14ac:dyDescent="0.25">
      <c r="B50" s="49"/>
      <c r="C50" s="108" t="s">
        <v>152</v>
      </c>
      <c r="D50" s="108"/>
      <c r="F50" s="49"/>
      <c r="G50" s="108" t="s">
        <v>152</v>
      </c>
      <c r="H50" s="108"/>
    </row>
    <row r="51" spans="2:8" ht="27" customHeight="1" x14ac:dyDescent="0.25">
      <c r="B51" s="49"/>
      <c r="C51" s="95" t="s">
        <v>188</v>
      </c>
      <c r="D51" s="95"/>
      <c r="F51" s="49"/>
      <c r="G51" s="95" t="s">
        <v>188</v>
      </c>
      <c r="H51" s="95"/>
    </row>
    <row r="52" spans="2:8" ht="14.4" thickBot="1" x14ac:dyDescent="0.3">
      <c r="C52" s="42"/>
      <c r="D52" s="62"/>
      <c r="G52" s="42"/>
      <c r="H52" s="62"/>
    </row>
    <row r="53" spans="2:8" ht="14.4" thickBot="1" x14ac:dyDescent="0.3">
      <c r="C53" s="51" t="s">
        <v>140</v>
      </c>
      <c r="D53" s="51" t="s">
        <v>141</v>
      </c>
      <c r="G53" s="51" t="s">
        <v>140</v>
      </c>
      <c r="H53" s="51" t="s">
        <v>141</v>
      </c>
    </row>
    <row r="54" spans="2:8" x14ac:dyDescent="0.25">
      <c r="B54" s="50"/>
      <c r="C54" s="60" t="s">
        <v>153</v>
      </c>
      <c r="D54" s="61" t="s">
        <v>172</v>
      </c>
      <c r="F54" s="50"/>
      <c r="G54" s="60" t="s">
        <v>153</v>
      </c>
      <c r="H54" s="81" t="s">
        <v>209</v>
      </c>
    </row>
    <row r="55" spans="2:8" ht="27.6" x14ac:dyDescent="0.25">
      <c r="B55" s="50"/>
      <c r="C55" s="60" t="s">
        <v>154</v>
      </c>
      <c r="D55" s="61" t="s">
        <v>172</v>
      </c>
      <c r="F55" s="50"/>
      <c r="G55" s="60" t="s">
        <v>154</v>
      </c>
      <c r="H55" s="79" t="s">
        <v>208</v>
      </c>
    </row>
    <row r="56" spans="2:8" ht="55.2" x14ac:dyDescent="0.25">
      <c r="B56" s="50"/>
      <c r="C56" s="60" t="s">
        <v>155</v>
      </c>
      <c r="D56" s="61" t="s">
        <v>182</v>
      </c>
      <c r="F56" s="50"/>
      <c r="G56" s="60" t="s">
        <v>155</v>
      </c>
      <c r="H56" s="79" t="s">
        <v>182</v>
      </c>
    </row>
    <row r="57" spans="2:8" ht="55.8" thickBot="1" x14ac:dyDescent="0.3">
      <c r="B57" s="50"/>
      <c r="C57" s="63" t="s">
        <v>145</v>
      </c>
      <c r="D57" s="64" t="s">
        <v>172</v>
      </c>
      <c r="F57" s="50"/>
      <c r="G57" s="63" t="s">
        <v>145</v>
      </c>
      <c r="H57" s="80" t="s">
        <v>208</v>
      </c>
    </row>
    <row r="58" spans="2:8" ht="18" customHeight="1" x14ac:dyDescent="0.25">
      <c r="B58" s="50"/>
      <c r="C58" s="104" t="s">
        <v>146</v>
      </c>
      <c r="D58" s="105"/>
      <c r="F58" s="50"/>
      <c r="G58" s="104" t="s">
        <v>146</v>
      </c>
      <c r="H58" s="105"/>
    </row>
    <row r="59" spans="2:8" ht="83.4" customHeight="1" x14ac:dyDescent="0.25">
      <c r="B59" s="50"/>
      <c r="C59" s="106" t="s">
        <v>147</v>
      </c>
      <c r="D59" s="107"/>
      <c r="F59" s="50"/>
      <c r="G59" s="106" t="s">
        <v>147</v>
      </c>
      <c r="H59" s="107"/>
    </row>
    <row r="60" spans="2:8" ht="14.4" customHeight="1" thickBot="1" x14ac:dyDescent="0.3">
      <c r="C60" s="119" t="s">
        <v>156</v>
      </c>
      <c r="D60" s="120"/>
      <c r="G60" s="119" t="s">
        <v>156</v>
      </c>
      <c r="H60" s="120"/>
    </row>
    <row r="61" spans="2:8" x14ac:dyDescent="0.25">
      <c r="C61" s="1"/>
    </row>
  </sheetData>
  <sheetProtection algorithmName="SHA-512" hashValue="xJHzcf2/7fb1aLixFe6CkXK4PjTXN2HhGZUn/ZkH0h56oXd35nnNiqGUXXGXLHOKEXfxOTpDYDoDDznBqKiauQ==" saltValue="GeD24UQ1lONCfQcM1vH5cw==" spinCount="100000" sheet="1" selectLockedCells="1" selectUnlockedCells="1"/>
  <mergeCells count="40">
    <mergeCell ref="C24:D24"/>
    <mergeCell ref="C25:D25"/>
    <mergeCell ref="C27:D27"/>
    <mergeCell ref="C31:D31"/>
    <mergeCell ref="C60:D60"/>
    <mergeCell ref="C30:D30"/>
    <mergeCell ref="C32:D32"/>
    <mergeCell ref="C50:D50"/>
    <mergeCell ref="C49:D49"/>
    <mergeCell ref="C51:D51"/>
    <mergeCell ref="C44:D44"/>
    <mergeCell ref="C45:D45"/>
    <mergeCell ref="C46:D46"/>
    <mergeCell ref="C58:D58"/>
    <mergeCell ref="C59:D59"/>
    <mergeCell ref="C41:D41"/>
    <mergeCell ref="C42:D42"/>
    <mergeCell ref="C43:D43"/>
    <mergeCell ref="G60:H60"/>
    <mergeCell ref="G44:H44"/>
    <mergeCell ref="G45:H45"/>
    <mergeCell ref="G46:H46"/>
    <mergeCell ref="G49:H49"/>
    <mergeCell ref="G50:H50"/>
    <mergeCell ref="C2:D2"/>
    <mergeCell ref="G2:H2"/>
    <mergeCell ref="G51:H51"/>
    <mergeCell ref="G58:H58"/>
    <mergeCell ref="G59:H59"/>
    <mergeCell ref="G31:H31"/>
    <mergeCell ref="G32:H32"/>
    <mergeCell ref="G41:H41"/>
    <mergeCell ref="G42:H42"/>
    <mergeCell ref="G43:H43"/>
    <mergeCell ref="G23:H23"/>
    <mergeCell ref="G24:H24"/>
    <mergeCell ref="G25:H25"/>
    <mergeCell ref="G27:H27"/>
    <mergeCell ref="G30:H30"/>
    <mergeCell ref="C23:D2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FA7F1-0FFD-4825-A2E2-3292543DD673}">
  <dimension ref="A1:A17"/>
  <sheetViews>
    <sheetView workbookViewId="0">
      <selection activeCell="H14" sqref="H14"/>
    </sheetView>
  </sheetViews>
  <sheetFormatPr defaultColWidth="11.5546875" defaultRowHeight="14.4" x14ac:dyDescent="0.3"/>
  <sheetData>
    <row r="1" spans="1:1" x14ac:dyDescent="0.3">
      <c r="A1" s="3">
        <v>0</v>
      </c>
    </row>
    <row r="2" spans="1:1" x14ac:dyDescent="0.3">
      <c r="A2" s="74">
        <v>624</v>
      </c>
    </row>
    <row r="3" spans="1:1" x14ac:dyDescent="0.3">
      <c r="A3" s="75">
        <v>1656</v>
      </c>
    </row>
    <row r="4" spans="1:1" x14ac:dyDescent="0.3">
      <c r="A4" s="75">
        <v>4404</v>
      </c>
    </row>
    <row r="5" spans="1:1" x14ac:dyDescent="0.3">
      <c r="A5" s="75">
        <v>7620</v>
      </c>
    </row>
    <row r="6" spans="1:1" x14ac:dyDescent="0.3">
      <c r="A6" s="75">
        <v>11100</v>
      </c>
    </row>
    <row r="7" spans="1:1" x14ac:dyDescent="0.3">
      <c r="A7" s="75">
        <v>14592</v>
      </c>
    </row>
    <row r="8" spans="1:1" x14ac:dyDescent="0.3">
      <c r="A8" s="75">
        <v>18120</v>
      </c>
    </row>
    <row r="9" spans="1:1" x14ac:dyDescent="0.3">
      <c r="A9" s="75">
        <v>21996</v>
      </c>
    </row>
    <row r="10" spans="1:1" x14ac:dyDescent="0.3">
      <c r="A10" s="76">
        <f t="shared" ref="A10:A17" si="0">A9+3864</f>
        <v>25860</v>
      </c>
    </row>
    <row r="11" spans="1:1" x14ac:dyDescent="0.3">
      <c r="A11" s="75">
        <f t="shared" si="0"/>
        <v>29724</v>
      </c>
    </row>
    <row r="12" spans="1:1" x14ac:dyDescent="0.3">
      <c r="A12" s="75">
        <f t="shared" si="0"/>
        <v>33588</v>
      </c>
    </row>
    <row r="13" spans="1:1" x14ac:dyDescent="0.3">
      <c r="A13" s="75">
        <f t="shared" si="0"/>
        <v>37452</v>
      </c>
    </row>
    <row r="14" spans="1:1" x14ac:dyDescent="0.3">
      <c r="A14" s="75">
        <f t="shared" si="0"/>
        <v>41316</v>
      </c>
    </row>
    <row r="15" spans="1:1" x14ac:dyDescent="0.3">
      <c r="A15" s="75">
        <f t="shared" si="0"/>
        <v>45180</v>
      </c>
    </row>
    <row r="16" spans="1:1" x14ac:dyDescent="0.3">
      <c r="A16" s="75">
        <f t="shared" si="0"/>
        <v>49044</v>
      </c>
    </row>
    <row r="17" spans="1:1" x14ac:dyDescent="0.3">
      <c r="A17" s="75">
        <f t="shared" si="0"/>
        <v>52908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4B70A-1F17-4E65-A8B9-307530B15764}">
  <dimension ref="A1:A17"/>
  <sheetViews>
    <sheetView workbookViewId="0">
      <selection sqref="A1:A17"/>
    </sheetView>
  </sheetViews>
  <sheetFormatPr defaultColWidth="11.5546875" defaultRowHeight="14.4" x14ac:dyDescent="0.3"/>
  <sheetData>
    <row r="1" spans="1:1" x14ac:dyDescent="0.3">
      <c r="A1" s="78">
        <v>0</v>
      </c>
    </row>
    <row r="2" spans="1:1" x14ac:dyDescent="0.3">
      <c r="A2" s="78">
        <v>684</v>
      </c>
    </row>
    <row r="3" spans="1:1" x14ac:dyDescent="0.3">
      <c r="A3" s="78">
        <v>1644</v>
      </c>
    </row>
    <row r="4" spans="1:1" x14ac:dyDescent="0.3">
      <c r="A4" s="78">
        <v>4344</v>
      </c>
    </row>
    <row r="5" spans="1:1" x14ac:dyDescent="0.3">
      <c r="A5" s="78">
        <v>7488</v>
      </c>
    </row>
    <row r="6" spans="1:1" x14ac:dyDescent="0.3">
      <c r="A6" s="78">
        <v>10884</v>
      </c>
    </row>
    <row r="7" spans="1:1" x14ac:dyDescent="0.3">
      <c r="A7" s="78">
        <v>14292</v>
      </c>
    </row>
    <row r="8" spans="1:1" x14ac:dyDescent="0.3">
      <c r="A8" s="78">
        <v>17712</v>
      </c>
    </row>
    <row r="9" spans="1:1" x14ac:dyDescent="0.3">
      <c r="A9" s="78">
        <v>21492</v>
      </c>
    </row>
    <row r="10" spans="1:1" x14ac:dyDescent="0.3">
      <c r="A10" s="78">
        <v>25272</v>
      </c>
    </row>
    <row r="11" spans="1:1" x14ac:dyDescent="0.3">
      <c r="A11" s="78">
        <v>29052</v>
      </c>
    </row>
    <row r="12" spans="1:1" x14ac:dyDescent="0.3">
      <c r="A12" s="78">
        <f t="shared" ref="A12:A17" si="0">A11+3780</f>
        <v>32832</v>
      </c>
    </row>
    <row r="13" spans="1:1" x14ac:dyDescent="0.3">
      <c r="A13" s="78">
        <f t="shared" si="0"/>
        <v>36612</v>
      </c>
    </row>
    <row r="14" spans="1:1" x14ac:dyDescent="0.3">
      <c r="A14" s="78">
        <f t="shared" si="0"/>
        <v>40392</v>
      </c>
    </row>
    <row r="15" spans="1:1" x14ac:dyDescent="0.3">
      <c r="A15" s="78">
        <f t="shared" si="0"/>
        <v>44172</v>
      </c>
    </row>
    <row r="16" spans="1:1" x14ac:dyDescent="0.3">
      <c r="A16" s="78">
        <f t="shared" si="0"/>
        <v>47952</v>
      </c>
    </row>
    <row r="17" spans="1:1" x14ac:dyDescent="0.3">
      <c r="A17" s="78">
        <f t="shared" si="0"/>
        <v>51732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413A5-EB4C-4E2B-A14C-0AFB3261681E}">
  <dimension ref="A1:A2"/>
  <sheetViews>
    <sheetView workbookViewId="0">
      <selection activeCell="E14" sqref="E14"/>
    </sheetView>
  </sheetViews>
  <sheetFormatPr defaultColWidth="11.5546875" defaultRowHeight="13.8" x14ac:dyDescent="0.25"/>
  <cols>
    <col min="1" max="16384" width="11.5546875" style="3"/>
  </cols>
  <sheetData>
    <row r="1" spans="1:1" x14ac:dyDescent="0.25">
      <c r="A1" s="3" t="s">
        <v>192</v>
      </c>
    </row>
    <row r="2" spans="1:1" x14ac:dyDescent="0.25">
      <c r="A2" s="3" t="s">
        <v>193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inFisconetLanguage xmlns="ae8ecb13-b32c-4a88-9e6e-79190015686d">nl</FinFisconetLanguage>
    <FinFisconetDispSummary xmlns="ae8ecb13-b32c-4a88-9e6e-79190015686d" xsi:nil="true"/>
    <FinFisconetIsPublic xmlns="ae8ecb13-b32c-4a88-9e6e-79190015686d">true</FinFisconetIsPublic>
  </documentManagement>
</p:properties>
</file>

<file path=customXml/item3.xml><?xml version="1.0" encoding="utf-8"?>
<ct:contentTypeSchema xmlns:ct="http://schemas.microsoft.com/office/2006/metadata/contentType" xmlns:ma="http://schemas.microsoft.com/office/2006/metadata/properties/metaAttributes" ct:_="" ma:_="" ma:contentTypeName="FISCONET Form" ma:contentTypeID="0x0101009A01D4B3E4B6DD49871495FF5D8BB98D004351A91AC4E36648ACE23B3F3BCD3C53" ma:contentTypeVersion="10" ma:contentTypeDescription="Create a new document." ma:contentTypeScope="" ma:versionID="e55f7581f36d5cf4ccbdacda57263cc5">
  <xsd:schema xmlns:xsd="http://www.w3.org/2001/XMLSchema" xmlns:xs="http://www.w3.org/2001/XMLSchema" xmlns:p="http://schemas.microsoft.com/office/2006/metadata/properties" xmlns:ns2="ae8ecb13-b32c-4a88-9e6e-79190015686d" xmlns:ns3="927d2f4b-761f-476c-99e0-cb8d3c6acfa8" xmlns:ns4="26afcf1e-a55f-436a-bf0c-7c423c364513" xmlns:ns5="aa32b9cf-9dc6-4651-a179-cc940fded4fc" targetNamespace="http://schemas.microsoft.com/office/2006/metadata/properties" ma:root="true" ma:fieldsID="fa066df4568d578949ce590626e681ee" ns2:_="" ns3:_="" ns4:_="" ns5:_="">
    <xsd:import namespace="ae8ecb13-b32c-4a88-9e6e-79190015686d"/>
    <xsd:import namespace="927d2f4b-761f-476c-99e0-cb8d3c6acfa8"/>
    <xsd:import namespace="26afcf1e-a55f-436a-bf0c-7c423c364513"/>
    <xsd:import namespace="aa32b9cf-9dc6-4651-a179-cc940fded4fc"/>
    <xsd:element name="properties">
      <xsd:complexType>
        <xsd:sequence>
          <xsd:element name="documentManagement">
            <xsd:complexType>
              <xsd:all>
                <xsd:element ref="ns2:FinFisconetDispSummary" minOccurs="0"/>
                <xsd:element ref="ns2:FinFisconetLanguage"/>
                <xsd:element ref="ns2:FinFisconetIsPublic"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AutoKeyPoints" minOccurs="0"/>
                <xsd:element ref="ns3:MediaServiceKeyPoints" minOccurs="0"/>
                <xsd:element ref="ns3:MediaServiceObjectDetectorVersions" minOccurs="0"/>
                <xsd:element ref="ns5:MediaServiceDateTaken" minOccurs="0"/>
                <xsd:element ref="ns5:MediaLengthInSecond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8ecb13-b32c-4a88-9e6e-79190015686d" elementFormDefault="qualified">
    <xsd:import namespace="http://schemas.microsoft.com/office/2006/documentManagement/types"/>
    <xsd:import namespace="http://schemas.microsoft.com/office/infopath/2007/PartnerControls"/>
    <xsd:element name="FinFisconetDispSummary" ma:index="8" nillable="true" ma:displayName="FinFisconetDispSummary" ma:internalName="FinFisconetDispSummary" ma:readOnly="false">
      <xsd:simpleType>
        <xsd:restriction base="dms:Note"/>
      </xsd:simpleType>
    </xsd:element>
    <xsd:element name="FinFisconetLanguage" ma:index="9" ma:displayName="Language" ma:format="Dropdown" ma:internalName="FinFisconetLanguage">
      <xsd:simpleType>
        <xsd:restriction base="dms:Choice">
          <xsd:enumeration value="nl"/>
          <xsd:enumeration value="fr"/>
          <xsd:enumeration value="en"/>
          <xsd:enumeration value="de"/>
        </xsd:restriction>
      </xsd:simpleType>
    </xsd:element>
    <xsd:element name="FinFisconetIsPublic" ma:index="10" nillable="true" ma:displayName="Is public" ma:default="0" ma:internalName="FinFisconetIsPublic">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27d2f4b-761f-476c-99e0-cb8d3c6acfa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afcf1e-a55f-436a-bf0c-7c423c36451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32b9cf-9dc6-4651-a179-cc940fded4fc" elementFormDefault="qualified">
    <xsd:import namespace="http://schemas.microsoft.com/office/2006/documentManagement/types"/>
    <xsd:import namespace="http://schemas.microsoft.com/office/infopath/2007/PartnerControls"/>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E0A832-7B48-4450-8A47-52BF7E24D6DA}">
  <ds:schemaRefs>
    <ds:schemaRef ds:uri="http://schemas.microsoft.com/sharepoint/v3/contenttype/forms"/>
  </ds:schemaRefs>
</ds:datastoreItem>
</file>

<file path=customXml/itemProps2.xml><?xml version="1.0" encoding="utf-8"?>
<ds:datastoreItem xmlns:ds="http://schemas.openxmlformats.org/officeDocument/2006/customXml" ds:itemID="{7AD6582B-24A7-40D6-AE4E-AC217DD7437C}">
  <ds:schemaRefs>
    <ds:schemaRef ds:uri="http://purl.org/dc/dcmitype/"/>
    <ds:schemaRef ds:uri="http://purl.org/dc/elements/1.1/"/>
    <ds:schemaRef ds:uri="http://purl.org/dc/terms/"/>
    <ds:schemaRef ds:uri="http://schemas.microsoft.com/office/2006/metadata/properties"/>
    <ds:schemaRef ds:uri="27ed5300-e342-449e-bdc1-dc0e3be6b475"/>
    <ds:schemaRef ds:uri="5690ac08-5701-4c93-bd7f-d6cfe462027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422EA2C2-559F-4451-8434-0437BF1A3D18}"/>
</file>

<file path=docMetadata/LabelInfo.xml><?xml version="1.0" encoding="utf-8"?>
<clbl:labelList xmlns:clbl="http://schemas.microsoft.com/office/2020/mipLabelMetadata">
  <clbl:label id="{650ce75f-b860-462d-8c8d-f0259979760d}" enabled="1" method="Standard" siteId="{4cfa3947-0301-459b-ac3c-e75051e34764}"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8</vt:i4>
      </vt:variant>
      <vt:variant>
        <vt:lpstr>Benoemde bereiken</vt:lpstr>
      </vt:variant>
      <vt:variant>
        <vt:i4>3</vt:i4>
      </vt:variant>
    </vt:vector>
  </HeadingPairs>
  <TitlesOfParts>
    <vt:vector size="11" baseType="lpstr">
      <vt:lpstr>Legende</vt:lpstr>
      <vt:lpstr>Bezoldigingen werknemers</vt:lpstr>
      <vt:lpstr>Bezoldigingen bedrijfsleiders</vt:lpstr>
      <vt:lpstr>Pensioenen en SWT</vt:lpstr>
      <vt:lpstr>Bijlagen 1,3,4,5 sleutelformule</vt:lpstr>
      <vt:lpstr>Feuil1</vt:lpstr>
      <vt:lpstr>Feuil2</vt:lpstr>
      <vt:lpstr>Feuil3</vt:lpstr>
      <vt:lpstr>'Bezoldigingen werknemers'!_ftn1</vt:lpstr>
      <vt:lpstr>'Bezoldigingen werknemers'!_ftnref1</vt:lpstr>
      <vt:lpstr>Kinderen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Simulator BV 2026 november</dc:title>
  <dc:subject/>
  <dc:creator/>
  <cp:keywords/>
  <dc:description/>
  <cp:lastModifiedBy>Evi Linthout</cp:lastModifiedBy>
  <cp:revision/>
  <dcterms:created xsi:type="dcterms:W3CDTF">2022-12-28T16:44:28Z</dcterms:created>
  <dcterms:modified xsi:type="dcterms:W3CDTF">2026-10-07T07:59:58Z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0x0101009A01D4B3E4B6DD49871495FF5D8BB98D004351A91AC4E36648ACE23B3F3BCD3C53</vt:lpwstr>
  </property>
  <property fmtid="{D5CDD505-2E9C-101B-9397-08002B2CF9AE}" pid="3" name="MediaServiceImageTags">
    <vt:lpwstr/>
  </property>
  <property fmtid="{D5CDD505-2E9C-101B-9397-08002B2CF9AE}" pid="4" name="Order">
    <vt:r8>20236500</vt:r8>
  </property>
  <property fmtid="{D5CDD505-2E9C-101B-9397-08002B2CF9AE}" pid="5" name="_ExtendedDescription">
    <vt:lpwstr/>
  </property>
</Properties>
</file>