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finbe.sharepoint.com/sites/minfin-dms-ess_beo/tl/itn/Shared Documents/Margaux/PrP 01.01.2026/Simulateurs/"/>
    </mc:Choice>
  </mc:AlternateContent>
  <xr:revisionPtr revIDLastSave="59" documentId="13_ncr:1_{CBFA5B05-59CC-4B91-B44C-FC29EE1F2303}" xr6:coauthVersionLast="47" xr6:coauthVersionMax="47" xr10:uidLastSave="{5CD97479-6590-4194-9536-E72848FB1524}"/>
  <bookViews>
    <workbookView xWindow="-108" yWindow="-108" windowWidth="23256" windowHeight="13896" tabRatio="721" activeTab="4" xr2:uid="{F701B4DB-84BF-48C0-9AB6-068A0F0A24A2}"/>
  </bookViews>
  <sheets>
    <sheet name="Légende" sheetId="5" r:id="rId1"/>
    <sheet name="Blad1" sheetId="3" state="hidden" r:id="rId2"/>
    <sheet name="Rémunérations" sheetId="1" r:id="rId3"/>
    <sheet name="Dirigeants d'entreprise" sheetId="8" r:id="rId4"/>
    <sheet name="Pensions et prépensions" sheetId="2" r:id="rId5"/>
    <sheet name="Annexes 1, 3 4 et 5 Formule-clé" sheetId="4" r:id="rId6"/>
    <sheet name="Feuil1" sheetId="9" state="hidden" r:id="rId7"/>
  </sheets>
  <definedNames>
    <definedName name="_ftn1" localSheetId="3">'Dirigeants d''entreprise'!$B$17</definedName>
    <definedName name="_ftn1" localSheetId="2">Rémunérations!$B$17</definedName>
    <definedName name="_ftnref1" localSheetId="3">'Dirigeants d''entreprise'!$B$8</definedName>
    <definedName name="_ftnref1" localSheetId="2">Rémunérations!$B$8</definedName>
    <definedName name="_msoanchor_2">'Annexes 1, 3 4 et 5 Formule-clé'!#REF!</definedName>
    <definedName name="Enfants">Feuil1!$A$1:$A$17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8" l="1"/>
  <c r="E45" i="8" l="1"/>
  <c r="E34" i="8"/>
  <c r="A10" i="9"/>
  <c r="A11" i="9" s="1"/>
  <c r="A12" i="9" s="1"/>
  <c r="A13" i="9" s="1"/>
  <c r="A14" i="9" s="1"/>
  <c r="A15" i="9" s="1"/>
  <c r="A16" i="9" s="1"/>
  <c r="A17" i="9" s="1"/>
  <c r="F34" i="8" l="1"/>
  <c r="G34" i="8" s="1"/>
  <c r="F22" i="8"/>
  <c r="G22" i="8" s="1"/>
  <c r="E34" i="1"/>
  <c r="F34" i="1" s="1"/>
  <c r="E22" i="1"/>
  <c r="F22" i="1" s="1"/>
  <c r="F45" i="8" l="1"/>
  <c r="G45" i="8" s="1"/>
  <c r="H34" i="8"/>
  <c r="I35" i="8" s="1"/>
  <c r="J35" i="8" s="1"/>
  <c r="H22" i="8"/>
  <c r="I22" i="8" s="1"/>
  <c r="N22" i="8" l="1"/>
  <c r="O22" i="8" s="1"/>
  <c r="S22" i="8" s="1"/>
  <c r="H45" i="8"/>
  <c r="I45" i="8" s="1"/>
  <c r="E31" i="2"/>
  <c r="F31" i="2" s="1"/>
  <c r="E20" i="2"/>
  <c r="F20" i="2" s="1"/>
  <c r="G22" i="1"/>
  <c r="H22" i="1" s="1"/>
  <c r="G32" i="2" l="1"/>
  <c r="H32" i="2" s="1"/>
  <c r="L20" i="2"/>
  <c r="G20" i="2"/>
  <c r="N45" i="8"/>
  <c r="O45" i="8" s="1"/>
  <c r="S45" i="8" s="1"/>
  <c r="M22" i="1"/>
  <c r="N22" i="1" s="1"/>
  <c r="T22" i="1" s="1"/>
  <c r="I34" i="8"/>
  <c r="J34" i="8" s="1"/>
  <c r="K34" i="8" s="1"/>
  <c r="E45" i="1"/>
  <c r="F45" i="1" s="1"/>
  <c r="E40" i="2"/>
  <c r="F40" i="2" s="1"/>
  <c r="G34" i="1"/>
  <c r="H35" i="1" s="1"/>
  <c r="I35" i="1" s="1"/>
  <c r="G40" i="2" l="1"/>
  <c r="L40" i="2"/>
  <c r="N40" i="2" s="1"/>
  <c r="P40" i="2" s="1"/>
  <c r="N20" i="2"/>
  <c r="P20" i="2" s="1"/>
  <c r="V20" i="2" s="1"/>
  <c r="G45" i="1"/>
  <c r="H45" i="1" s="1"/>
  <c r="M45" i="1" l="1"/>
  <c r="N45" i="1" s="1"/>
  <c r="T45" i="1" s="1"/>
  <c r="N34" i="8"/>
  <c r="O34" i="8" s="1"/>
  <c r="S34" i="8" s="1"/>
  <c r="G31" i="2"/>
  <c r="H31" i="2" s="1"/>
  <c r="H34" i="1"/>
  <c r="I34" i="1" s="1"/>
  <c r="J34" i="1" s="1"/>
  <c r="L31" i="2" l="1"/>
  <c r="I31" i="2"/>
  <c r="M34" i="1"/>
  <c r="N34" i="1" s="1"/>
  <c r="T34" i="1" s="1"/>
  <c r="N31" i="2" l="1"/>
  <c r="P31" i="2" s="1"/>
  <c r="V31" i="2" s="1"/>
</calcChain>
</file>

<file path=xl/sharedStrings.xml><?xml version="1.0" encoding="utf-8"?>
<sst xmlns="http://schemas.openxmlformats.org/spreadsheetml/2006/main" count="432" uniqueCount="192">
  <si>
    <t>Légende :</t>
  </si>
  <si>
    <t>=</t>
  </si>
  <si>
    <r>
      <t xml:space="preserve">A compléter </t>
    </r>
    <r>
      <rPr>
        <u/>
        <sz val="11"/>
        <color theme="1"/>
        <rFont val="Arial"/>
        <family val="2"/>
      </rPr>
      <t>obligatoirement</t>
    </r>
    <r>
      <rPr>
        <sz val="11"/>
        <color theme="1"/>
        <rFont val="Arial"/>
        <family val="2"/>
      </rPr>
      <t xml:space="preserve"> pour réaliser une simulation.</t>
    </r>
  </si>
  <si>
    <r>
      <t xml:space="preserve">A compléter </t>
    </r>
    <r>
      <rPr>
        <u/>
        <sz val="11"/>
        <color theme="1"/>
        <rFont val="Arial"/>
        <family val="2"/>
      </rPr>
      <t>uniquement</t>
    </r>
    <r>
      <rPr>
        <sz val="11"/>
        <color theme="1"/>
        <rFont val="Arial"/>
        <family val="2"/>
      </rPr>
      <t xml:space="preserve"> si cela s'applique dans votre situation. Sinon, à laisser vide.</t>
    </r>
  </si>
  <si>
    <t>Résultat final du précompte professionnel à retenir mensuellement.</t>
  </si>
  <si>
    <t>Les montants pré-encodés dans les cases jaunes et vertes servent d'exemple et doivent dès lors êtres adaptés.</t>
  </si>
  <si>
    <r>
      <rPr>
        <b/>
        <u/>
        <sz val="11"/>
        <color rgb="FFFF0000"/>
        <rFont val="Arial"/>
        <family val="2"/>
      </rPr>
      <t>Attention :</t>
    </r>
    <r>
      <rPr>
        <sz val="11"/>
        <color theme="1"/>
        <rFont val="Arial"/>
        <family val="2"/>
      </rPr>
      <t xml:space="preserve"> cet outil permet une </t>
    </r>
    <r>
      <rPr>
        <i/>
        <sz val="11"/>
        <color theme="1"/>
        <rFont val="Arial"/>
        <family val="2"/>
      </rPr>
      <t>simulation</t>
    </r>
    <r>
      <rPr>
        <sz val="11"/>
        <color theme="1"/>
        <rFont val="Arial"/>
        <family val="2"/>
      </rPr>
      <t xml:space="preserve"> du précompte professionnel qui doit être retenu, et non un calcul exact dans certains cas. Le résultat obtenu grâce à ce simulateur n'ouvre aucun droit auprès du débiteur du précompte professionnel.</t>
    </r>
  </si>
  <si>
    <t xml:space="preserve">Documents utiles : </t>
  </si>
  <si>
    <t>Points de contact :</t>
  </si>
  <si>
    <t>Si vous avez encore d’autres questions à propos de l’application du précompte professionnel,</t>
  </si>
  <si>
    <t>vous pouvez dans ce cas vous adresser directement à l’un des services suivants, en fonction</t>
  </si>
  <si>
    <t>de la nature de la question :</t>
  </si>
  <si>
    <t>1. questions d’ordre général :</t>
  </si>
  <si>
    <t>➢ contactcenter du SPF FINANCES</t>
  </si>
  <si>
    <t>tél. : 0257/257.57</t>
  </si>
  <si>
    <t>page de contact : http://finances.belgium.be/fr/contact</t>
  </si>
  <si>
    <t>➢ Administration générale de la fiscalité (AGFisc) – Services centraux - Service</t>
  </si>
  <si>
    <t>Expertise opérationnelle &amp; Support - Service Impôt des personnes physiques -</t>
  </si>
  <si>
    <t>Expertise</t>
  </si>
  <si>
    <t>e-mail : aagfisc.exp.ipp.pb@minfin.fed.be</t>
  </si>
  <si>
    <t>2. questions fondamentales et questions concernant l’origine de la formule-clé :</t>
  </si>
  <si>
    <t>➢ Administration générale de la fiscalité (AGFisc) – Services centraux – Service</t>
  </si>
  <si>
    <t>Commentaire</t>
  </si>
  <si>
    <t>e-mail : aagfisc.com.ipp.pb@minfin.fed.be</t>
  </si>
  <si>
    <t>3. questions relatives à la nouvelle législation du précompte professionnel :</t>
  </si>
  <si>
    <t>Direction 1 - Impôts sur les revenus - National</t>
  </si>
  <si>
    <t>e-mail : regl.dr1-ibisr.nat@minfin.fed.be</t>
  </si>
  <si>
    <t>1. Habitants du Royaume et non-résidents assimilés</t>
  </si>
  <si>
    <t>1.1. Le bénéficiaire des revenus est une isolé ou le conjoint du bénéficiaire des revenus bénéficie également des revenus professionnels propres</t>
  </si>
  <si>
    <t xml:space="preserve">Lorsque le conjoint du bénéficiaire des revenus recueille des revenus professionnels propres qui sont exclusivement constitués de pensions, rentes ou revenus y assimilés </t>
  </si>
  <si>
    <t>1. diminuer les revenus professionnels bruts des retenues ou cotisations obligatoires applicables en exécution de la législation sociale ou d'un statut légal ou réglementaire y assimilé ;</t>
  </si>
  <si>
    <t>2. diminuer ensuite la différence obtenue de 20 p.c.</t>
  </si>
  <si>
    <t>Réductions supplémentaires</t>
  </si>
  <si>
    <t>Revenu mensuel</t>
  </si>
  <si>
    <t>Revenu annuel brut</t>
  </si>
  <si>
    <t>Frais professionnels</t>
  </si>
  <si>
    <t>Revenu annuel</t>
  </si>
  <si>
    <t>Impôt de base</t>
  </si>
  <si>
    <t>Réduction pour</t>
  </si>
  <si>
    <t>Impôt annuel</t>
  </si>
  <si>
    <t>Pr. P. mensuel</t>
  </si>
  <si>
    <t>Assurance-groupe</t>
  </si>
  <si>
    <t>Heures supplémentaires</t>
  </si>
  <si>
    <t>Bas revenus d'activité</t>
  </si>
  <si>
    <t>Bonus à l'emploi</t>
  </si>
  <si>
    <t>Pr. P. mensuel après réductions supplémentaires</t>
  </si>
  <si>
    <t>après retenues sociales</t>
  </si>
  <si>
    <t>forfaitaires</t>
  </si>
  <si>
    <t>net imposable</t>
  </si>
  <si>
    <t>enfants à charge</t>
  </si>
  <si>
    <t>(mais avant l'application des</t>
  </si>
  <si>
    <t>(mais avant l'application</t>
  </si>
  <si>
    <t>dans le secteur public</t>
  </si>
  <si>
    <t>réductions supplémentaires)</t>
  </si>
  <si>
    <t>des réductions supplémentaires)</t>
  </si>
  <si>
    <t>n° 15</t>
  </si>
  <si>
    <t>n° 9</t>
  </si>
  <si>
    <t>n° 17</t>
  </si>
  <si>
    <t>n° 20</t>
  </si>
  <si>
    <r>
      <t xml:space="preserve">Annexe </t>
    </r>
    <r>
      <rPr>
        <b/>
        <sz val="11"/>
        <color theme="1"/>
        <rFont val="Arial"/>
        <family val="2"/>
      </rPr>
      <t>1</t>
    </r>
  </si>
  <si>
    <r>
      <t xml:space="preserve">Annexe </t>
    </r>
    <r>
      <rPr>
        <b/>
        <sz val="11"/>
        <color theme="1"/>
        <rFont val="Arial"/>
        <family val="2"/>
      </rPr>
      <t>3</t>
    </r>
  </si>
  <si>
    <r>
      <t xml:space="preserve">Annexe </t>
    </r>
    <r>
      <rPr>
        <b/>
        <sz val="11"/>
        <color theme="1"/>
        <rFont val="Arial"/>
        <family val="2"/>
      </rPr>
      <t>4</t>
    </r>
  </si>
  <si>
    <t>1.2. Le conjoint du bénéficiaire des revenus n'a pas de revenus professionnels propres</t>
  </si>
  <si>
    <t xml:space="preserve">Revenu annuel </t>
  </si>
  <si>
    <t>Quotient conjugal</t>
  </si>
  <si>
    <t>réductions supplementaires)</t>
  </si>
  <si>
    <t>n° 11, b)</t>
  </si>
  <si>
    <r>
      <t>Annexe</t>
    </r>
    <r>
      <rPr>
        <b/>
        <sz val="11"/>
        <color theme="1"/>
        <rFont val="Arial"/>
        <family val="2"/>
      </rPr>
      <t xml:space="preserve"> 3</t>
    </r>
  </si>
  <si>
    <r>
      <t xml:space="preserve">Annexe </t>
    </r>
    <r>
      <rPr>
        <b/>
        <sz val="11"/>
        <color theme="1"/>
        <rFont val="Arial"/>
        <family val="2"/>
      </rPr>
      <t>5</t>
    </r>
  </si>
  <si>
    <t>2. Non-résidents non-assimilés</t>
  </si>
  <si>
    <t>après retenus sociales</t>
  </si>
  <si>
    <t xml:space="preserve">(mais avant l'application des </t>
  </si>
  <si>
    <t>1. Pensions octroyées à des habitants du Royaume et à des non-résidents et allocations de chômage avec complément d'entreprise octroyes aux habitants du Royaume</t>
  </si>
  <si>
    <t>1.1. Le bénéficiaire des revenus est un isolé ou son conjoint bénéficie également de revenus professionnels propres</t>
  </si>
  <si>
    <t>Pension/ACCE mensuelle</t>
  </si>
  <si>
    <t>Réduction pour autres</t>
  </si>
  <si>
    <t>Réduction spéciale</t>
  </si>
  <si>
    <t>charges de famille</t>
  </si>
  <si>
    <t>pour pensions</t>
  </si>
  <si>
    <t>n° 36</t>
  </si>
  <si>
    <t>n° 30</t>
  </si>
  <si>
    <r>
      <t>Annexe</t>
    </r>
    <r>
      <rPr>
        <b/>
        <sz val="11"/>
        <color theme="1"/>
        <rFont val="Arial"/>
        <family val="2"/>
      </rPr>
      <t xml:space="preserve"> 1</t>
    </r>
  </si>
  <si>
    <t>Pension / ACCE mensuelle</t>
  </si>
  <si>
    <t>n° 40</t>
  </si>
  <si>
    <t>2. Allocations de chomages avec complément d'entreprise payées à des non-résidents</t>
  </si>
  <si>
    <t>Montant annuel brut</t>
  </si>
  <si>
    <t>Montant annuel net</t>
  </si>
  <si>
    <t>de la base imposable</t>
  </si>
  <si>
    <t>annuel</t>
  </si>
  <si>
    <t>n° 43</t>
  </si>
  <si>
    <t>Cotisations sociales</t>
  </si>
  <si>
    <t>avant retenues sociales</t>
  </si>
  <si>
    <t>ANNEXE 1</t>
  </si>
  <si>
    <t>REVENU PROFESSIONNEL IMPUTE ET REVENU ANNUEL NET IMPOSABLE DIMINUE DU REVENU IMPUTE</t>
  </si>
  <si>
    <t>IMPÔT DE BASE</t>
  </si>
  <si>
    <t>26,75 p.c.</t>
  </si>
  <si>
    <t>ANNEXE 3</t>
  </si>
  <si>
    <t>NOMBRE D'ENFANTS A CHARGE (1)</t>
  </si>
  <si>
    <t>REDUCTION DE L'IMPÔT DE BASE</t>
  </si>
  <si>
    <t>etc.</t>
  </si>
  <si>
    <t>(1) l'enfant handicapé à charge est compté pour deux</t>
  </si>
  <si>
    <t>ANNEXE 4</t>
  </si>
  <si>
    <t>REDUCTIONS POUR UN ISOLE ET POUR AUTRES CHARGES DE FAMILLE APPLICABLES :</t>
  </si>
  <si>
    <t>-</t>
  </si>
  <si>
    <t>LORSQUE LE BENEFICIAIRE DES REVENUS EST UN ISOLE ;</t>
  </si>
  <si>
    <t>LORSQUE LE CONJOINT DU BENEFICIAIRE DES REVENUS A EGALEMENT DES REVENUS PROFESSIONNELS PROPRES</t>
  </si>
  <si>
    <t>MOTIF DE LA REDUCTION</t>
  </si>
  <si>
    <t>MONTANT ANNUEL EN EURO DE LA REDUCTION (1)</t>
  </si>
  <si>
    <t>(2)  est considérée comme étant en situation de dépendance la personne pour laquelle le degré  d'autonomie est évalué à au moins 9 points conformément à l'arrêté ministériel du 30 juillet 1987  fixant les catégories et le guide pour l'évaluation du degré d'autonomie en vue de l'examen du droit  à l'allocation d'intégration. La situation de dépendance est constatée par la Direction générale  Personnes handicapées du SPF Sécurité sociale, Medex ou le médecin-conseil auprès de la  mutualité, ou une institution ou personne similaire d'un autre Etat membre de l'Espace économique  européen.</t>
  </si>
  <si>
    <t>1. diminuer les revenus professionnels bruts des retenues ou des cotisations obligatoires applicables en exécution de la législation sociale ou d'un statut légal ou réglementaire y assimilé ;</t>
  </si>
  <si>
    <t>ANNEXE 5</t>
  </si>
  <si>
    <t xml:space="preserve">REDUCTIONS POUR AUTRES CHARGES DE FAMILLE APPLICABLES </t>
  </si>
  <si>
    <t>LORSQUE LE CONJOINT DU BENEFICIAIRE DES REVENUS N'A PAS DE REVENUS PROFESSIONNELS PROPRES (*).</t>
  </si>
  <si>
    <t>1. le bénéficiaire des revenus est lui-même handicapé :</t>
  </si>
  <si>
    <t>2. le conjoint du bénéficiaire des revenus est handicapé :</t>
  </si>
  <si>
    <t>(2)  est considérée comme étant en situation de dépendance la personne pour laquelle le degré d'autonomie est évalué à au moins 9 points conformément à l'arrêté ministériel du 30 juillet 1987 fixant les catégories et le guide pour l'évaluation du degré d'autonomie en vue de l'examen du droit à l'allocation d'intégration. La situation de dépendance est constatée par la Direction générale Personnes handicapées du SPF Sécurité sociale, Medex ou le médecin-conseil auprès de la mutualité, ou une institution ou personne similaire d'un autre Etat membre de l'Espace économique européen.</t>
  </si>
  <si>
    <t>1. le bénéficiaire des revenus est un veuf (une veuve) non remarié(e), un père (une mère) célibataire, ou un parent divorcé ou séparé de fait, avec un ou plusieurs enfants à charge :</t>
  </si>
  <si>
    <t>2. le bénéficiaire des revenus est lui-même handicapé :</t>
  </si>
  <si>
    <r>
      <t xml:space="preserve">Annexe </t>
    </r>
    <r>
      <rPr>
        <b/>
        <sz val="11"/>
        <color theme="1" tint="4.9989318521683403E-2"/>
        <rFont val="Arial"/>
        <family val="2"/>
      </rPr>
      <t>1</t>
    </r>
  </si>
  <si>
    <t>➢ Administration Générale Expertise et Support Stratégiques – Service Réglementation –</t>
  </si>
  <si>
    <t>n° 7, 1°</t>
  </si>
  <si>
    <t>n° 7, 2°</t>
  </si>
  <si>
    <t>n° 8, 1°</t>
  </si>
  <si>
    <t>n° 8</t>
  </si>
  <si>
    <t>n° 14</t>
  </si>
  <si>
    <t>n° 10, 11, a)</t>
  </si>
  <si>
    <t>n° 16</t>
  </si>
  <si>
    <t>n° 18</t>
  </si>
  <si>
    <t>n° 19</t>
  </si>
  <si>
    <t>n° 10, 11, b)</t>
  </si>
  <si>
    <t xml:space="preserve">n° 7, 1° </t>
  </si>
  <si>
    <t>n° 10, 12</t>
  </si>
  <si>
    <t>n° 25, 1°</t>
  </si>
  <si>
    <t>n° 25, 2°</t>
  </si>
  <si>
    <t>n° 26</t>
  </si>
  <si>
    <t>n° 28, 29</t>
  </si>
  <si>
    <t>n° 32</t>
  </si>
  <si>
    <t>n° 33</t>
  </si>
  <si>
    <t>n° 34.1</t>
  </si>
  <si>
    <t>n° 27</t>
  </si>
  <si>
    <t>n° 34.2</t>
  </si>
  <si>
    <t>n° 28, 30</t>
  </si>
  <si>
    <r>
      <rPr>
        <sz val="11"/>
        <color rgb="FF000000"/>
        <rFont val="Arial"/>
      </rPr>
      <t xml:space="preserve">Annexe </t>
    </r>
    <r>
      <rPr>
        <b/>
        <sz val="11"/>
        <color rgb="FF000000"/>
        <rFont val="Arial"/>
      </rPr>
      <t>5</t>
    </r>
  </si>
  <si>
    <t>n° 38, 1°</t>
  </si>
  <si>
    <t>n° 38, 2°</t>
  </si>
  <si>
    <t>n° 39</t>
  </si>
  <si>
    <t>n° 41</t>
  </si>
  <si>
    <t>n° 42</t>
  </si>
  <si>
    <t xml:space="preserve">n° 8, 2° </t>
  </si>
  <si>
    <t>pour les ACCE</t>
  </si>
  <si>
    <t>n° 80.2, annexe III, AR/CIR 92</t>
  </si>
  <si>
    <t>3. le bénéficiaire des revenus a à sa charge des personnes visées à l'article 136, 2° et 3°, CIR 92 qui sont dans une situation de dépendance et qui ont atteint l’âge de 66 ans (par personne) (2) :</t>
  </si>
  <si>
    <t>(3) la personne handicapée à charge est comptée pour deux.</t>
  </si>
  <si>
    <t>4. le bénéficiaire des revenus a à sa charge des personnes visées à l'article 136, 2° à 4°, CIR 92 autres que celles visées au point 3 ci-avant (par personne) (3) :</t>
  </si>
  <si>
    <t>(1) toutes les réductions peuvent être cumulées.</t>
  </si>
  <si>
    <t>4. le bénéficiaire des revenus a à sa charge des personnes visées à l'article 136, 2° à 4°, CIR 92 autres que celles visées au point 3 ci-avant (par personne) (3) :</t>
  </si>
  <si>
    <t>Simulateur - Précompte professionnel 2026</t>
  </si>
  <si>
    <t>et qui ne dépassent pas 174 EUR NETS par mois, l'impôt de base est calculé conformément au point 1.2.</t>
  </si>
  <si>
    <t>Pour apprécier la limite de 174 EUR NETS par mois, il y a lieu d'envisager la situation au 1er janvier 2026 et de déterminer les revenus professionnels nets comme suit :</t>
  </si>
  <si>
    <t>Précompte professionnel sur les rémunérations des travailleurs - Année de revenus 2026</t>
  </si>
  <si>
    <t>624 EUR</t>
  </si>
  <si>
    <t>1.656 EUR</t>
  </si>
  <si>
    <t>4.404 EUR</t>
  </si>
  <si>
    <t>7.620 EUR</t>
  </si>
  <si>
    <t>11.100 EUR</t>
  </si>
  <si>
    <t>14.592 EUR</t>
  </si>
  <si>
    <t>18.120 EUR</t>
  </si>
  <si>
    <t>21.996 EUR</t>
  </si>
  <si>
    <t>plus de 8 : l'impôt de base est réduit d'un montant fixe de 21.996 EUR, majoré de 3.864 EUR par enfant à charge au-delà du huitième, c.-à-d. :</t>
  </si>
  <si>
    <t>pour 9 enfants : 21.996 + (1 x 3.864) = 25.860 EUR</t>
  </si>
  <si>
    <t>pour 10 enfants: 21.996 + (2 x 3.864) = 29.724 EUR</t>
  </si>
  <si>
    <t>Précompte professionnel sur les rémunérations des dirigeants d'entreprise (dirigeants d'entreprise soumis au statut social d'indépendant) - Année de revenus 2026</t>
  </si>
  <si>
    <r>
      <rPr>
        <sz val="10"/>
        <color rgb="FF000000"/>
        <rFont val="Arial"/>
      </rPr>
      <t>et qui ne dépassent pas 174 EUR NETS par mois, l'impôt de base est calculé conformément au point 1.2</t>
    </r>
    <r>
      <rPr>
        <sz val="10"/>
        <color rgb="FFFF0000"/>
        <rFont val="Arial"/>
      </rPr>
      <t>.</t>
    </r>
  </si>
  <si>
    <t>de 0,01 EUR à 16.710 EUR</t>
  </si>
  <si>
    <t>de 16.710,01 EUR à  29.500 EUR</t>
  </si>
  <si>
    <t>de 29.500,01 EUR à  51.050 EUR</t>
  </si>
  <si>
    <t>4.469,93 EUR + 42,80 p.c.  de la tranche au-delà de 16.710 EUR</t>
  </si>
  <si>
    <t>9.944,05 EUR + 48,15 p.c.  de la tranche au-delà de  29.500 EUR</t>
  </si>
  <si>
    <t>20.320,38 EUR + 53,50 p.c. de la tranche au-delà de 51.050 EUR</t>
  </si>
  <si>
    <t>1.992 EUR</t>
  </si>
  <si>
    <t>1.740 EUR</t>
  </si>
  <si>
    <t>3.474 EUR</t>
  </si>
  <si>
    <t>6. le conjoint du bénéficiaire des revenus a des revenus professionnels propres qui sont exclusivement constitués de pensions, rentes ou revenus y assimilés, qui ne dépassent pas 579 EUR NETS par mois (4) :</t>
  </si>
  <si>
    <t>5. le conjoint du bénéficiaire des revenus a des revenus professionnels propres, autres que des pensions, rentes ou revenus y assimilés, qui ne dépassent pas 290 EUR NETS par mois (4) :</t>
  </si>
  <si>
    <r>
      <t xml:space="preserve">(4) pour apprécier les limites de 290 EUR et 579 EUR </t>
    </r>
    <r>
      <rPr>
        <b/>
        <sz val="11"/>
        <color rgb="FF000000"/>
        <rFont val="Arial"/>
      </rPr>
      <t>NETS</t>
    </r>
    <r>
      <rPr>
        <sz val="11"/>
        <color rgb="FF000000"/>
        <rFont val="Arial"/>
      </rPr>
      <t xml:space="preserve"> par mois, il y a lieu d'envisager la situation au 1</t>
    </r>
    <r>
      <rPr>
        <vertAlign val="superscript"/>
        <sz val="11"/>
        <color rgb="FF000000"/>
        <rFont val="Arial"/>
      </rPr>
      <t>er</t>
    </r>
    <r>
      <rPr>
        <sz val="11"/>
        <color rgb="FF000000"/>
        <rFont val="Arial"/>
      </rPr>
      <t xml:space="preserve"> janvier 2026 et de déterminer les revenus professionnels nets comme suit :</t>
    </r>
  </si>
  <si>
    <t>(Version valable à partir du 1er janvier 2026 - mis à jour en dernier lieu le 21 janvier 2026)</t>
  </si>
  <si>
    <t>Formule-clé à partir du 1er janvier 2026</t>
  </si>
  <si>
    <t>Règles applicables à partir du 1er janvier 2026</t>
  </si>
  <si>
    <r>
      <rPr>
        <sz val="10"/>
        <color rgb="FF000000"/>
        <rFont val="Arial"/>
      </rPr>
      <t xml:space="preserve">et qui ne dépassent pas </t>
    </r>
    <r>
      <rPr>
        <sz val="10"/>
        <rFont val="Arial"/>
        <family val="2"/>
      </rPr>
      <t xml:space="preserve">174 </t>
    </r>
    <r>
      <rPr>
        <sz val="10"/>
        <color rgb="FF000000"/>
        <rFont val="Arial"/>
      </rPr>
      <t>EUR NETS par mois, l'impôt de base est calculé conformément au poin</t>
    </r>
    <r>
      <rPr>
        <sz val="10"/>
        <rFont val="Arial"/>
        <family val="2"/>
      </rPr>
      <t>t 1.2.</t>
    </r>
  </si>
  <si>
    <t>Précompte professionnel sur les pensions et allocations de chômage avec complément d'entreprise - Année de revenus 2026</t>
  </si>
  <si>
    <t>supérieur à 51.050 EUR</t>
  </si>
  <si>
    <t>ou le conjoint du bénéficiaire des revenus recueille des revenus professionnels propres qui sont exclusivement constitués de pensions, rentes ou revenus y assimilés et qui ne dépassent pas 174 EUR NETS par mois.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</si>
</sst>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u val="double"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1"/>
      <color theme="0" tint="-0.34998626667073579"/>
      <name val="Arial"/>
      <family val="2"/>
    </font>
    <font>
      <sz val="11"/>
      <color rgb="FF92D050"/>
      <name val="Arial"/>
      <family val="2"/>
    </font>
    <font>
      <sz val="11"/>
      <color theme="0" tint="-0.499984740745262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name val="Arial"/>
      <family val="2"/>
    </font>
    <font>
      <b/>
      <i/>
      <u val="double"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 val="double"/>
      <sz val="12"/>
      <color theme="1"/>
      <name val="Arial"/>
      <family val="2"/>
    </font>
    <font>
      <b/>
      <u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charset val="1"/>
    </font>
    <font>
      <sz val="11"/>
      <color theme="1"/>
      <name val="Arial"/>
      <charset val="1"/>
    </font>
    <font>
      <sz val="12"/>
      <color theme="1"/>
      <name val="Arial"/>
      <charset val="1"/>
    </font>
    <font>
      <u/>
      <sz val="12"/>
      <color rgb="FFD13438"/>
      <name val="Arial"/>
      <charset val="1"/>
    </font>
    <font>
      <strike/>
      <sz val="12"/>
      <color rgb="FFD13438"/>
      <name val="Arial"/>
      <charset val="1"/>
    </font>
    <font>
      <sz val="11"/>
      <color rgb="FF000000"/>
      <name val="Arial"/>
    </font>
    <font>
      <b/>
      <sz val="11"/>
      <color rgb="FF000000"/>
      <name val="Arial"/>
    </font>
    <font>
      <vertAlign val="superscript"/>
      <sz val="11"/>
      <color rgb="FF000000"/>
      <name val="Arial"/>
    </font>
    <font>
      <sz val="11"/>
      <color rgb="FF000000"/>
      <name val="Arial"/>
      <family val="2"/>
    </font>
    <font>
      <sz val="11"/>
      <color rgb="FF00B0F0"/>
      <name val="Arial"/>
      <family val="2"/>
    </font>
    <font>
      <sz val="10"/>
      <color rgb="FF000000"/>
      <name val="Arial"/>
    </font>
    <font>
      <sz val="10"/>
      <color rgb="FFFF0000"/>
      <name val="Arial"/>
    </font>
    <font>
      <sz val="11"/>
      <color theme="1"/>
      <name val="Arial"/>
    </font>
    <font>
      <b/>
      <sz val="11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1" fillId="0" borderId="0" xfId="0" applyFont="1"/>
    <xf numFmtId="4" fontId="11" fillId="0" borderId="0" xfId="0" applyNumberFormat="1" applyFont="1"/>
    <xf numFmtId="4" fontId="10" fillId="0" borderId="0" xfId="0" applyNumberFormat="1" applyFont="1"/>
    <xf numFmtId="0" fontId="10" fillId="0" borderId="0" xfId="0" applyFont="1"/>
    <xf numFmtId="4" fontId="9" fillId="0" borderId="0" xfId="0" applyNumberFormat="1" applyFont="1"/>
    <xf numFmtId="4" fontId="4" fillId="0" borderId="0" xfId="0" applyNumberFormat="1" applyFont="1"/>
    <xf numFmtId="0" fontId="2" fillId="0" borderId="0" xfId="0" applyFont="1"/>
    <xf numFmtId="0" fontId="12" fillId="0" borderId="0" xfId="0" applyFont="1"/>
    <xf numFmtId="0" fontId="10" fillId="0" borderId="8" xfId="0" applyFont="1" applyBorder="1"/>
    <xf numFmtId="0" fontId="1" fillId="0" borderId="8" xfId="0" applyFont="1" applyBorder="1"/>
    <xf numFmtId="0" fontId="13" fillId="0" borderId="0" xfId="0" applyFont="1"/>
    <xf numFmtId="0" fontId="10" fillId="0" borderId="0" xfId="0" applyFont="1" applyAlignment="1">
      <alignment horizontal="center"/>
    </xf>
    <xf numFmtId="0" fontId="9" fillId="0" borderId="12" xfId="0" applyFont="1" applyBorder="1"/>
    <xf numFmtId="0" fontId="1" fillId="0" borderId="12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15" fillId="0" borderId="0" xfId="0" applyFont="1" applyAlignment="1">
      <alignment vertical="center" wrapText="1"/>
    </xf>
    <xf numFmtId="0" fontId="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2" xfId="0" applyFont="1" applyBorder="1" applyAlignment="1">
      <alignment horizontal="justify" vertical="center"/>
    </xf>
    <xf numFmtId="0" fontId="1" fillId="0" borderId="0" xfId="0" applyFont="1" applyAlignment="1">
      <alignment horizontal="right" vertical="top"/>
    </xf>
    <xf numFmtId="0" fontId="1" fillId="3" borderId="1" xfId="0" applyFont="1" applyFill="1" applyBorder="1"/>
    <xf numFmtId="0" fontId="14" fillId="0" borderId="0" xfId="0" applyFont="1"/>
    <xf numFmtId="0" fontId="14" fillId="0" borderId="2" xfId="0" applyFont="1" applyBorder="1"/>
    <xf numFmtId="0" fontId="1" fillId="2" borderId="1" xfId="0" applyFont="1" applyFill="1" applyBorder="1"/>
    <xf numFmtId="0" fontId="1" fillId="4" borderId="1" xfId="0" applyFont="1" applyFill="1" applyBorder="1"/>
    <xf numFmtId="0" fontId="18" fillId="0" borderId="0" xfId="0" applyFont="1"/>
    <xf numFmtId="0" fontId="9" fillId="0" borderId="0" xfId="0" applyFont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center" vertical="center" wrapText="1"/>
    </xf>
    <xf numFmtId="2" fontId="16" fillId="3" borderId="11" xfId="0" applyNumberFormat="1" applyFont="1" applyFill="1" applyBorder="1" applyAlignment="1" applyProtection="1">
      <alignment horizontal="center"/>
      <protection locked="0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4" fontId="4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justify" vertical="center" wrapText="1"/>
    </xf>
    <xf numFmtId="0" fontId="22" fillId="0" borderId="0" xfId="1" applyFont="1"/>
    <xf numFmtId="0" fontId="23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4" fillId="0" borderId="0" xfId="0" applyFont="1"/>
    <xf numFmtId="0" fontId="33" fillId="0" borderId="0" xfId="0" applyFont="1" applyAlignment="1">
      <alignment horizontal="center"/>
    </xf>
    <xf numFmtId="0" fontId="36" fillId="0" borderId="0" xfId="0" applyFont="1"/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right" vertical="center"/>
    </xf>
    <xf numFmtId="43" fontId="40" fillId="0" borderId="0" xfId="0" applyNumberFormat="1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" fillId="0" borderId="2" xfId="0" applyFont="1" applyBorder="1"/>
    <xf numFmtId="2" fontId="4" fillId="3" borderId="1" xfId="0" applyNumberFormat="1" applyFont="1" applyFill="1" applyBorder="1" applyAlignment="1">
      <alignment horizontal="center"/>
    </xf>
    <xf numFmtId="4" fontId="16" fillId="3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5" fillId="0" borderId="0" xfId="0" applyNumberFormat="1" applyFont="1"/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8" fillId="0" borderId="0" xfId="0" applyFont="1"/>
    <xf numFmtId="0" fontId="1" fillId="0" borderId="0" xfId="0" applyFont="1" applyAlignment="1">
      <alignment horizontal="left"/>
    </xf>
    <xf numFmtId="4" fontId="4" fillId="2" borderId="11" xfId="0" applyNumberFormat="1" applyFont="1" applyFill="1" applyBorder="1" applyAlignment="1" applyProtection="1">
      <alignment horizontal="center"/>
      <protection locked="0"/>
    </xf>
    <xf numFmtId="4" fontId="4" fillId="2" borderId="5" xfId="0" applyNumberFormat="1" applyFont="1" applyFill="1" applyBorder="1" applyAlignment="1" applyProtection="1">
      <alignment horizontal="center"/>
      <protection locked="0"/>
    </xf>
    <xf numFmtId="4" fontId="9" fillId="4" borderId="11" xfId="0" applyNumberFormat="1" applyFont="1" applyFill="1" applyBorder="1" applyAlignment="1">
      <alignment horizontal="center"/>
    </xf>
    <xf numFmtId="4" fontId="9" fillId="4" borderId="5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7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4" fontId="4" fillId="2" borderId="14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2" fontId="9" fillId="4" borderId="11" xfId="0" applyNumberFormat="1" applyFont="1" applyFill="1" applyBorder="1" applyAlignment="1">
      <alignment horizontal="center"/>
    </xf>
    <xf numFmtId="2" fontId="9" fillId="4" borderId="5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1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29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infin.fgov.be/myminfin-web/pages/public/fisconet/document/536a741e-81d6-4605-ad11-8e07ebc4a440" TargetMode="External"/><Relationship Id="rId1" Type="http://schemas.openxmlformats.org/officeDocument/2006/relationships/hyperlink" Target="https://www.minfin.fgov.be/myminfin-web/pages/public/fisconet/document/389035ca-432e-422b-859d-2d32fbdaa4c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3F0A-E672-4E5A-A965-B80DA16247DD}">
  <dimension ref="B2:J58"/>
  <sheetViews>
    <sheetView zoomScaleNormal="100" workbookViewId="0">
      <selection activeCell="H15" sqref="H15"/>
    </sheetView>
  </sheetViews>
  <sheetFormatPr baseColWidth="10" defaultColWidth="11.5546875" defaultRowHeight="13.8" x14ac:dyDescent="0.25"/>
  <cols>
    <col min="1" max="16384" width="11.5546875" style="3"/>
  </cols>
  <sheetData>
    <row r="2" spans="2:10" ht="26.4" customHeight="1" x14ac:dyDescent="0.25">
      <c r="B2" s="88" t="s">
        <v>156</v>
      </c>
      <c r="C2" s="88"/>
      <c r="D2" s="88"/>
      <c r="E2" s="88"/>
      <c r="F2" s="88"/>
    </row>
    <row r="4" spans="2:10" x14ac:dyDescent="0.25">
      <c r="B4" s="51" t="s">
        <v>0</v>
      </c>
    </row>
    <row r="6" spans="2:10" ht="14.4" thickBot="1" x14ac:dyDescent="0.3"/>
    <row r="7" spans="2:10" ht="14.4" thickBot="1" x14ac:dyDescent="0.3">
      <c r="B7" s="49"/>
      <c r="C7" s="11" t="s">
        <v>1</v>
      </c>
      <c r="D7" s="3" t="s">
        <v>2</v>
      </c>
    </row>
    <row r="8" spans="2:10" ht="14.4" thickBot="1" x14ac:dyDescent="0.3"/>
    <row r="9" spans="2:10" ht="14.4" thickBot="1" x14ac:dyDescent="0.3">
      <c r="B9" s="46"/>
      <c r="C9" s="11" t="s">
        <v>1</v>
      </c>
      <c r="D9" s="3" t="s">
        <v>3</v>
      </c>
    </row>
    <row r="10" spans="2:10" ht="14.4" thickBot="1" x14ac:dyDescent="0.3"/>
    <row r="11" spans="2:10" ht="14.4" thickBot="1" x14ac:dyDescent="0.3">
      <c r="B11" s="50"/>
      <c r="C11" s="11" t="s">
        <v>1</v>
      </c>
      <c r="D11" s="3" t="s">
        <v>4</v>
      </c>
    </row>
    <row r="13" spans="2:10" x14ac:dyDescent="0.25">
      <c r="B13" s="3" t="s">
        <v>5</v>
      </c>
    </row>
    <row r="16" spans="2:10" ht="18.600000000000001" customHeight="1" x14ac:dyDescent="0.25">
      <c r="B16" s="89" t="s">
        <v>6</v>
      </c>
      <c r="C16" s="89"/>
      <c r="D16" s="89"/>
      <c r="E16" s="89"/>
      <c r="F16" s="89"/>
      <c r="G16" s="89"/>
      <c r="H16" s="89"/>
      <c r="I16" s="89"/>
      <c r="J16" s="89"/>
    </row>
    <row r="17" spans="2:10" ht="25.95" customHeight="1" x14ac:dyDescent="0.25">
      <c r="B17" s="89"/>
      <c r="C17" s="89"/>
      <c r="D17" s="89"/>
      <c r="E17" s="89"/>
      <c r="F17" s="89"/>
      <c r="G17" s="89"/>
      <c r="H17" s="89"/>
      <c r="I17" s="89"/>
      <c r="J17" s="89"/>
    </row>
    <row r="20" spans="2:10" x14ac:dyDescent="0.25">
      <c r="B20" s="91" t="s">
        <v>185</v>
      </c>
      <c r="C20" s="91"/>
      <c r="D20" s="91"/>
      <c r="E20" s="91"/>
      <c r="F20" s="91"/>
      <c r="G20" s="91"/>
      <c r="H20" s="91"/>
      <c r="I20" s="91"/>
      <c r="J20" s="91"/>
    </row>
    <row r="24" spans="2:10" x14ac:dyDescent="0.25">
      <c r="B24" s="90" t="s">
        <v>7</v>
      </c>
      <c r="C24" s="90"/>
      <c r="D24" s="90"/>
      <c r="E24" s="90"/>
    </row>
    <row r="25" spans="2:10" x14ac:dyDescent="0.25">
      <c r="B25" s="51"/>
    </row>
    <row r="26" spans="2:10" x14ac:dyDescent="0.25">
      <c r="B26" s="64" t="s">
        <v>186</v>
      </c>
      <c r="F26" s="65"/>
    </row>
    <row r="27" spans="2:10" x14ac:dyDescent="0.25">
      <c r="B27" s="64" t="s">
        <v>187</v>
      </c>
    </row>
    <row r="30" spans="2:10" x14ac:dyDescent="0.25">
      <c r="B30" s="51" t="s">
        <v>8</v>
      </c>
      <c r="C30" s="51"/>
    </row>
    <row r="31" spans="2:10" x14ac:dyDescent="0.25">
      <c r="B31" s="51"/>
      <c r="C31" s="51"/>
    </row>
    <row r="32" spans="2:10" x14ac:dyDescent="0.25">
      <c r="B32" s="3" t="s">
        <v>9</v>
      </c>
    </row>
    <row r="33" spans="2:2" x14ac:dyDescent="0.25">
      <c r="B33" s="3" t="s">
        <v>10</v>
      </c>
    </row>
    <row r="34" spans="2:2" x14ac:dyDescent="0.25">
      <c r="B34" s="3" t="s">
        <v>11</v>
      </c>
    </row>
    <row r="36" spans="2:2" x14ac:dyDescent="0.25">
      <c r="B36" s="5" t="s">
        <v>12</v>
      </c>
    </row>
    <row r="37" spans="2:2" x14ac:dyDescent="0.25">
      <c r="B37" s="5"/>
    </row>
    <row r="38" spans="2:2" x14ac:dyDescent="0.25">
      <c r="B38" s="3" t="s">
        <v>13</v>
      </c>
    </row>
    <row r="39" spans="2:2" x14ac:dyDescent="0.25">
      <c r="B39" s="3" t="s">
        <v>14</v>
      </c>
    </row>
    <row r="40" spans="2:2" x14ac:dyDescent="0.25">
      <c r="B40" s="3" t="s">
        <v>15</v>
      </c>
    </row>
    <row r="42" spans="2:2" x14ac:dyDescent="0.25">
      <c r="B42" s="3" t="s">
        <v>16</v>
      </c>
    </row>
    <row r="43" spans="2:2" x14ac:dyDescent="0.25">
      <c r="B43" s="3" t="s">
        <v>17</v>
      </c>
    </row>
    <row r="44" spans="2:2" x14ac:dyDescent="0.25">
      <c r="B44" s="3" t="s">
        <v>18</v>
      </c>
    </row>
    <row r="45" spans="2:2" x14ac:dyDescent="0.25">
      <c r="B45" s="3" t="s">
        <v>19</v>
      </c>
    </row>
    <row r="47" spans="2:2" x14ac:dyDescent="0.25">
      <c r="B47" s="5" t="s">
        <v>20</v>
      </c>
    </row>
    <row r="48" spans="2:2" x14ac:dyDescent="0.25">
      <c r="B48" s="5"/>
    </row>
    <row r="49" spans="2:2" x14ac:dyDescent="0.25">
      <c r="B49" s="3" t="s">
        <v>21</v>
      </c>
    </row>
    <row r="50" spans="2:2" x14ac:dyDescent="0.25">
      <c r="B50" s="3" t="s">
        <v>17</v>
      </c>
    </row>
    <row r="51" spans="2:2" x14ac:dyDescent="0.25">
      <c r="B51" s="3" t="s">
        <v>22</v>
      </c>
    </row>
    <row r="52" spans="2:2" x14ac:dyDescent="0.25">
      <c r="B52" s="3" t="s">
        <v>23</v>
      </c>
    </row>
    <row r="54" spans="2:2" s="5" customFormat="1" x14ac:dyDescent="0.25">
      <c r="B54" s="5" t="s">
        <v>24</v>
      </c>
    </row>
    <row r="55" spans="2:2" s="5" customFormat="1" x14ac:dyDescent="0.25"/>
    <row r="56" spans="2:2" x14ac:dyDescent="0.25">
      <c r="B56" s="3" t="s">
        <v>119</v>
      </c>
    </row>
    <row r="57" spans="2:2" x14ac:dyDescent="0.25">
      <c r="B57" s="3" t="s">
        <v>25</v>
      </c>
    </row>
    <row r="58" spans="2:2" x14ac:dyDescent="0.25">
      <c r="B58" s="3" t="s">
        <v>26</v>
      </c>
    </row>
  </sheetData>
  <sheetProtection algorithmName="SHA-512" hashValue="R1+QDCxipG4o82trrfvpivKPcFgk6hdEWTgSBqaTrMGfKxhjeggdFsR5JzHDR/7yF21V4Oj83wX0DYP62U59jA==" saltValue="0jiMVzGkntJe8lXIM1Q0Sw==" spinCount="100000" sheet="1" selectLockedCells="1" selectUnlockedCells="1"/>
  <mergeCells count="4">
    <mergeCell ref="B2:F2"/>
    <mergeCell ref="B16:J17"/>
    <mergeCell ref="B24:E24"/>
    <mergeCell ref="B20:J20"/>
  </mergeCells>
  <hyperlinks>
    <hyperlink ref="B26" r:id="rId1" xr:uid="{F9EDB3D8-6659-4090-89C4-4BF010B26E4F}"/>
    <hyperlink ref="B27" r:id="rId2" xr:uid="{CB6A23B0-086B-47AC-B3B9-ABD82A101F4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F689-F866-42AD-BE7A-0225F1967D84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6171-6966-479F-9D2A-2BE50D00EEC2}">
  <dimension ref="A2:GB87"/>
  <sheetViews>
    <sheetView topLeftCell="A14" zoomScale="90" zoomScaleNormal="90" workbookViewId="0">
      <selection activeCell="K34" sqref="K34"/>
    </sheetView>
  </sheetViews>
  <sheetFormatPr baseColWidth="10" defaultColWidth="8.88671875" defaultRowHeight="13.8" x14ac:dyDescent="0.25"/>
  <cols>
    <col min="1" max="1" width="3.33203125" style="3" customWidth="1"/>
    <col min="2" max="2" width="10.44140625" style="3" customWidth="1"/>
    <col min="3" max="3" width="8.88671875" style="3"/>
    <col min="4" max="4" width="5.88671875" style="3" customWidth="1"/>
    <col min="5" max="6" width="20" style="3" customWidth="1"/>
    <col min="7" max="7" width="17.88671875" style="3" customWidth="1"/>
    <col min="8" max="8" width="16.88671875" style="3" customWidth="1"/>
    <col min="9" max="9" width="9.88671875" style="3" customWidth="1"/>
    <col min="10" max="10" width="16.109375" style="3" customWidth="1"/>
    <col min="11" max="11" width="17.6640625" style="3" customWidth="1"/>
    <col min="12" max="12" width="22.6640625" style="3" customWidth="1"/>
    <col min="13" max="13" width="29" style="3" customWidth="1"/>
    <col min="14" max="14" width="32.109375" style="3" customWidth="1"/>
    <col min="15" max="15" width="18.88671875" style="3" customWidth="1"/>
    <col min="16" max="16" width="23.33203125" style="3" customWidth="1"/>
    <col min="17" max="17" width="21.6640625" style="3" customWidth="1"/>
    <col min="18" max="18" width="19.33203125" style="3" customWidth="1"/>
    <col min="19" max="19" width="4.88671875" style="3" customWidth="1"/>
    <col min="20" max="20" width="10.44140625" style="3" customWidth="1"/>
    <col min="21" max="16384" width="8.88671875" style="3"/>
  </cols>
  <sheetData>
    <row r="2" spans="1:184" s="48" customFormat="1" ht="15.6" x14ac:dyDescent="0.3">
      <c r="A2" s="47"/>
      <c r="B2" s="99" t="s">
        <v>159</v>
      </c>
      <c r="C2" s="99"/>
      <c r="D2" s="99"/>
      <c r="E2" s="99"/>
      <c r="F2" s="99"/>
      <c r="G2" s="99"/>
      <c r="H2" s="99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</row>
    <row r="3" spans="1:184" s="4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</row>
    <row r="4" spans="1:184" s="4" customFormat="1" x14ac:dyDescent="0.25">
      <c r="A4" s="3"/>
      <c r="B4" s="5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</row>
    <row r="5" spans="1:184" s="4" customFormat="1" ht="15" x14ac:dyDescent="0.25">
      <c r="A5" s="3"/>
      <c r="B5" s="6"/>
      <c r="C5" s="3"/>
      <c r="D5" s="3"/>
      <c r="E5" s="3"/>
      <c r="F5" s="3"/>
      <c r="G5" s="3"/>
      <c r="H5" s="3"/>
      <c r="I5" s="3"/>
      <c r="J5" s="3"/>
      <c r="K5" s="3"/>
      <c r="L5" s="67"/>
      <c r="M5" s="6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</row>
    <row r="6" spans="1:184" s="82" customFormat="1" ht="15.6" x14ac:dyDescent="0.3">
      <c r="A6" s="5"/>
      <c r="B6" s="80" t="s">
        <v>28</v>
      </c>
      <c r="C6" s="5"/>
      <c r="D6" s="5"/>
      <c r="E6" s="5"/>
      <c r="F6" s="5"/>
      <c r="G6" s="5"/>
      <c r="H6" s="5"/>
      <c r="I6" s="5"/>
      <c r="J6" s="5"/>
      <c r="K6" s="5"/>
      <c r="L6" s="81"/>
      <c r="M6" s="8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</row>
    <row r="7" spans="1:184" s="4" customFormat="1" ht="13.95" customHeight="1" x14ac:dyDescent="0.3">
      <c r="A7" s="3"/>
      <c r="B7" s="7"/>
      <c r="C7" s="3"/>
      <c r="D7" s="3"/>
      <c r="E7" s="3"/>
      <c r="F7" s="3"/>
      <c r="G7" s="3"/>
      <c r="H7" s="3"/>
      <c r="I7" s="3"/>
      <c r="J7" s="3"/>
      <c r="K7" s="3"/>
      <c r="L7" s="67"/>
      <c r="M7" s="68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</row>
    <row r="8" spans="1:184" s="4" customFormat="1" ht="12" customHeight="1" x14ac:dyDescent="0.25">
      <c r="A8" s="3"/>
      <c r="B8" s="98" t="s">
        <v>29</v>
      </c>
      <c r="C8" s="98"/>
      <c r="D8" s="98"/>
      <c r="E8" s="98"/>
      <c r="F8" s="98"/>
      <c r="G8" s="98"/>
      <c r="H8" s="98"/>
      <c r="I8" s="98"/>
      <c r="J8" s="98"/>
      <c r="K8" s="98"/>
      <c r="L8" s="67"/>
      <c r="M8" s="6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</row>
    <row r="9" spans="1:184" ht="15.6" customHeight="1" x14ac:dyDescent="0.3">
      <c r="B9" s="79" t="s">
        <v>157</v>
      </c>
      <c r="C9" s="19"/>
      <c r="D9" s="19"/>
      <c r="E9" s="19"/>
      <c r="F9" s="19"/>
      <c r="G9" s="19"/>
      <c r="H9" s="19"/>
      <c r="I9" s="19"/>
      <c r="J9" s="19"/>
      <c r="K9" s="19"/>
      <c r="L9" s="19"/>
      <c r="O9" s="8"/>
    </row>
    <row r="10" spans="1:184" ht="15.6" customHeight="1" x14ac:dyDescent="0.3">
      <c r="B10" s="79"/>
      <c r="C10" s="19"/>
      <c r="D10" s="19"/>
      <c r="E10" s="19"/>
      <c r="F10" s="19"/>
      <c r="G10" s="19"/>
      <c r="H10" s="19"/>
      <c r="I10" s="19"/>
      <c r="J10" s="19"/>
      <c r="K10" s="19"/>
      <c r="L10" s="19"/>
      <c r="O10" s="8"/>
    </row>
    <row r="11" spans="1:184" ht="17.399999999999999" customHeight="1" x14ac:dyDescent="0.3">
      <c r="B11" s="97" t="s">
        <v>158</v>
      </c>
      <c r="C11" s="97"/>
      <c r="D11" s="97"/>
      <c r="E11" s="97"/>
      <c r="F11" s="97"/>
      <c r="G11" s="97"/>
      <c r="H11" s="97"/>
      <c r="I11" s="97"/>
      <c r="J11" s="97"/>
      <c r="K11" s="97"/>
      <c r="L11" s="2"/>
      <c r="O11" s="8"/>
    </row>
    <row r="12" spans="1:184" ht="29.4" customHeight="1" x14ac:dyDescent="0.25">
      <c r="B12" s="100" t="s">
        <v>30</v>
      </c>
      <c r="C12" s="100"/>
      <c r="D12" s="100"/>
      <c r="E12" s="100"/>
      <c r="F12" s="100"/>
      <c r="G12" s="100"/>
      <c r="H12" s="100"/>
      <c r="I12" s="100"/>
      <c r="J12" s="100"/>
      <c r="K12" s="100"/>
      <c r="L12" s="63"/>
    </row>
    <row r="13" spans="1:184" ht="12" customHeight="1" x14ac:dyDescent="0.3">
      <c r="B13" s="101" t="s">
        <v>31</v>
      </c>
      <c r="C13" s="101"/>
      <c r="D13" s="101"/>
      <c r="E13" s="101"/>
      <c r="F13" s="101"/>
      <c r="G13" s="101"/>
      <c r="H13" s="101"/>
      <c r="I13" s="101"/>
      <c r="J13" s="101"/>
      <c r="K13" s="101"/>
      <c r="L13" s="2"/>
      <c r="O13" s="8"/>
    </row>
    <row r="14" spans="1:184" ht="14.4" customHeight="1" x14ac:dyDescent="0.3">
      <c r="B14" s="19"/>
      <c r="C14" s="2"/>
      <c r="D14" s="2"/>
      <c r="E14" s="2"/>
      <c r="F14" s="2"/>
      <c r="G14" s="2"/>
      <c r="H14" s="2"/>
      <c r="I14" s="2"/>
      <c r="J14" s="2"/>
      <c r="K14" s="2"/>
      <c r="L14" s="2"/>
      <c r="O14" s="8" t="s">
        <v>32</v>
      </c>
    </row>
    <row r="15" spans="1:184" ht="1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84" ht="14.4" x14ac:dyDescent="0.3">
      <c r="B16" s="8" t="s">
        <v>33</v>
      </c>
      <c r="E16" s="3" t="s">
        <v>34</v>
      </c>
      <c r="F16" s="3" t="s">
        <v>35</v>
      </c>
      <c r="G16" s="3" t="s">
        <v>36</v>
      </c>
      <c r="H16" s="3" t="s">
        <v>37</v>
      </c>
      <c r="K16" s="3" t="s">
        <v>38</v>
      </c>
      <c r="L16" s="16" t="s">
        <v>75</v>
      </c>
      <c r="M16" s="9" t="s">
        <v>39</v>
      </c>
      <c r="N16" s="10" t="s">
        <v>40</v>
      </c>
      <c r="O16" s="3" t="s">
        <v>41</v>
      </c>
      <c r="P16" s="3" t="s">
        <v>42</v>
      </c>
      <c r="Q16" s="3" t="s">
        <v>43</v>
      </c>
      <c r="R16" s="3" t="s">
        <v>44</v>
      </c>
      <c r="T16" s="10" t="s">
        <v>45</v>
      </c>
    </row>
    <row r="17" spans="2:21" ht="14.4" x14ac:dyDescent="0.3">
      <c r="B17" s="8" t="s">
        <v>46</v>
      </c>
      <c r="F17" s="3" t="s">
        <v>47</v>
      </c>
      <c r="G17" s="3" t="s">
        <v>48</v>
      </c>
      <c r="K17" s="3" t="s">
        <v>49</v>
      </c>
      <c r="L17" s="16" t="s">
        <v>77</v>
      </c>
      <c r="M17" s="9" t="s">
        <v>50</v>
      </c>
      <c r="N17" s="9" t="s">
        <v>51</v>
      </c>
      <c r="Q17" s="3" t="s">
        <v>52</v>
      </c>
    </row>
    <row r="18" spans="2:21" ht="14.4" x14ac:dyDescent="0.3">
      <c r="B18" s="8"/>
      <c r="M18" s="9" t="s">
        <v>53</v>
      </c>
      <c r="N18" s="9" t="s">
        <v>54</v>
      </c>
    </row>
    <row r="19" spans="2:21" s="24" customFormat="1" x14ac:dyDescent="0.25">
      <c r="B19" s="96" t="s">
        <v>120</v>
      </c>
      <c r="C19" s="96"/>
      <c r="E19" s="24" t="s">
        <v>121</v>
      </c>
      <c r="F19" s="24" t="s">
        <v>122</v>
      </c>
      <c r="G19" s="24" t="s">
        <v>123</v>
      </c>
      <c r="H19" s="24" t="s">
        <v>125</v>
      </c>
      <c r="K19" s="24" t="s">
        <v>124</v>
      </c>
      <c r="L19" s="24" t="s">
        <v>55</v>
      </c>
      <c r="M19" s="24" t="s">
        <v>56</v>
      </c>
      <c r="N19" s="24" t="s">
        <v>126</v>
      </c>
      <c r="O19" s="24" t="s">
        <v>57</v>
      </c>
      <c r="P19" s="24" t="s">
        <v>127</v>
      </c>
      <c r="Q19" s="24" t="s">
        <v>128</v>
      </c>
      <c r="R19" s="24" t="s">
        <v>58</v>
      </c>
    </row>
    <row r="20" spans="2:21" s="11" customFormat="1" ht="14.4" customHeight="1" x14ac:dyDescent="0.25">
      <c r="H20" s="11" t="s">
        <v>59</v>
      </c>
      <c r="K20" s="11" t="s">
        <v>60</v>
      </c>
      <c r="L20" s="11" t="s">
        <v>61</v>
      </c>
    </row>
    <row r="21" spans="2:21" ht="14.4" thickBot="1" x14ac:dyDescent="0.3"/>
    <row r="22" spans="2:21" ht="14.4" thickBot="1" x14ac:dyDescent="0.3">
      <c r="B22" s="92">
        <v>2500</v>
      </c>
      <c r="C22" s="93"/>
      <c r="D22" s="12"/>
      <c r="E22" s="12">
        <f>ROUND(B22*12,2)</f>
        <v>30000</v>
      </c>
      <c r="F22" s="15">
        <f>MIN(ROUND(E22*30%,2),6070)</f>
        <v>6070</v>
      </c>
      <c r="G22" s="12">
        <f>E22-F22</f>
        <v>23930</v>
      </c>
      <c r="H22" s="15">
        <f>ROUND((IF(G22&lt;=16710,G22*26.75%,IF(G22&lt;=29500,4469.93+((G22-16710)*42.8%),IF(G22&lt;=51050,9944.05+((G22-29500)*48.15%),20320.38+((G22-51050)*53.5%))))-2987.98),2)</f>
        <v>4572.1099999999997</v>
      </c>
      <c r="I22" s="12"/>
      <c r="K22" s="84">
        <v>624</v>
      </c>
      <c r="L22" s="61">
        <v>0</v>
      </c>
      <c r="M22" s="12">
        <f>MAX(H22-K22-L22,0)</f>
        <v>3948.1099999999997</v>
      </c>
      <c r="N22" s="12">
        <f>ROUND(M22/12,2)</f>
        <v>329.01</v>
      </c>
      <c r="O22" s="60"/>
      <c r="P22" s="60"/>
      <c r="Q22" s="60"/>
      <c r="R22" s="60"/>
      <c r="S22" s="21"/>
      <c r="T22" s="94">
        <f>MAX(N22-O22-P22-Q22-R22,0)</f>
        <v>329.01</v>
      </c>
      <c r="U22" s="95"/>
    </row>
    <row r="24" spans="2:21" x14ac:dyDescent="0.25">
      <c r="G24" s="12"/>
    </row>
    <row r="25" spans="2:21" s="5" customFormat="1" x14ac:dyDescent="0.25">
      <c r="B25" s="80" t="s">
        <v>62</v>
      </c>
    </row>
    <row r="26" spans="2:21" ht="14.4" x14ac:dyDescent="0.3">
      <c r="B26" s="6"/>
      <c r="O26" s="8" t="s">
        <v>32</v>
      </c>
    </row>
    <row r="27" spans="2:21" x14ac:dyDescent="0.25">
      <c r="M27" s="9"/>
    </row>
    <row r="28" spans="2:21" ht="14.4" customHeight="1" x14ac:dyDescent="0.3">
      <c r="B28" s="8" t="s">
        <v>33</v>
      </c>
      <c r="E28" s="3" t="s">
        <v>34</v>
      </c>
      <c r="F28" s="3" t="s">
        <v>35</v>
      </c>
      <c r="G28" s="3" t="s">
        <v>63</v>
      </c>
      <c r="H28" s="23" t="s">
        <v>64</v>
      </c>
      <c r="I28" s="13"/>
      <c r="J28" s="3" t="s">
        <v>37</v>
      </c>
      <c r="K28" s="3" t="s">
        <v>38</v>
      </c>
      <c r="L28" s="16" t="s">
        <v>75</v>
      </c>
      <c r="M28" s="9" t="s">
        <v>39</v>
      </c>
      <c r="N28" s="10" t="s">
        <v>40</v>
      </c>
      <c r="O28" s="3" t="s">
        <v>41</v>
      </c>
      <c r="P28" s="3" t="s">
        <v>42</v>
      </c>
      <c r="Q28" s="3" t="s">
        <v>43</v>
      </c>
      <c r="R28" s="3" t="s">
        <v>44</v>
      </c>
      <c r="T28" s="10" t="s">
        <v>45</v>
      </c>
    </row>
    <row r="29" spans="2:21" ht="14.4" x14ac:dyDescent="0.3">
      <c r="B29" s="8" t="s">
        <v>46</v>
      </c>
      <c r="F29" s="3" t="s">
        <v>47</v>
      </c>
      <c r="G29" s="3" t="s">
        <v>48</v>
      </c>
      <c r="H29" s="13"/>
      <c r="I29" s="13"/>
      <c r="K29" s="3" t="s">
        <v>49</v>
      </c>
      <c r="L29" s="16" t="s">
        <v>77</v>
      </c>
      <c r="M29" s="9" t="s">
        <v>50</v>
      </c>
      <c r="N29" s="9" t="s">
        <v>50</v>
      </c>
      <c r="Q29" s="3" t="s">
        <v>52</v>
      </c>
    </row>
    <row r="30" spans="2:21" ht="14.4" x14ac:dyDescent="0.3">
      <c r="B30" s="8"/>
      <c r="L30" s="16"/>
      <c r="M30" s="9" t="s">
        <v>65</v>
      </c>
      <c r="N30" s="9" t="s">
        <v>53</v>
      </c>
    </row>
    <row r="31" spans="2:21" s="24" customFormat="1" x14ac:dyDescent="0.25">
      <c r="B31" s="96" t="s">
        <v>120</v>
      </c>
      <c r="C31" s="96"/>
      <c r="E31" s="24" t="s">
        <v>121</v>
      </c>
      <c r="F31" s="24" t="s">
        <v>122</v>
      </c>
      <c r="G31" s="24" t="s">
        <v>123</v>
      </c>
      <c r="H31" s="24" t="s">
        <v>66</v>
      </c>
      <c r="J31" s="24" t="s">
        <v>129</v>
      </c>
      <c r="K31" s="24" t="s">
        <v>124</v>
      </c>
      <c r="L31" s="24" t="s">
        <v>55</v>
      </c>
      <c r="M31" s="24" t="s">
        <v>56</v>
      </c>
      <c r="N31" s="24" t="s">
        <v>126</v>
      </c>
      <c r="O31" s="24" t="s">
        <v>57</v>
      </c>
      <c r="P31" s="24" t="s">
        <v>127</v>
      </c>
      <c r="Q31" s="24" t="s">
        <v>128</v>
      </c>
      <c r="R31" s="24" t="s">
        <v>58</v>
      </c>
    </row>
    <row r="32" spans="2:21" s="11" customFormat="1" x14ac:dyDescent="0.25">
      <c r="J32" s="11" t="s">
        <v>59</v>
      </c>
      <c r="K32" s="11" t="s">
        <v>67</v>
      </c>
      <c r="L32" s="11" t="s">
        <v>68</v>
      </c>
    </row>
    <row r="33" spans="2:21" ht="14.4" thickBot="1" x14ac:dyDescent="0.3"/>
    <row r="34" spans="2:21" ht="15" customHeight="1" thickBot="1" x14ac:dyDescent="0.3">
      <c r="B34" s="92">
        <v>2500</v>
      </c>
      <c r="C34" s="93"/>
      <c r="D34" s="12"/>
      <c r="E34" s="12">
        <f>ROUND(B34*12,2)</f>
        <v>30000</v>
      </c>
      <c r="F34" s="15">
        <f>MIN(ROUND(E34*30%,2),6070)</f>
        <v>6070</v>
      </c>
      <c r="G34" s="12">
        <f>E34-F34</f>
        <v>23930</v>
      </c>
      <c r="H34" s="14">
        <f>G34-H35</f>
        <v>16751</v>
      </c>
      <c r="I34" s="14">
        <f>ROUND((IF(H34&lt;=16710,H34*26.75%,IF(H34&lt;=29500,4469.93+((H34-16710)*42.8%),IF(H34&lt;=51050,9944.05+((H34-29500)*48.15%),20320.38+((H34-51050)*53.5%))))),2)</f>
        <v>4487.4799999999996</v>
      </c>
      <c r="J34" s="15">
        <f>MAX(0,I34+I35-5975.96)</f>
        <v>431.89999999999964</v>
      </c>
      <c r="K34" s="84">
        <v>624</v>
      </c>
      <c r="L34" s="61">
        <v>0</v>
      </c>
      <c r="M34" s="12">
        <f>MAX(J34-K34-L34,0)</f>
        <v>0</v>
      </c>
      <c r="N34" s="12">
        <f>ROUND(M34/12,2)</f>
        <v>0</v>
      </c>
      <c r="O34" s="60"/>
      <c r="P34" s="60"/>
      <c r="Q34" s="60"/>
      <c r="R34" s="60"/>
      <c r="S34" s="22"/>
      <c r="T34" s="94">
        <f>MAX(N34-O34-P34-Q34-R34,0)</f>
        <v>0</v>
      </c>
      <c r="U34" s="95"/>
    </row>
    <row r="35" spans="2:21" x14ac:dyDescent="0.25">
      <c r="H35" s="14">
        <f>ROUND(MIN(G34*30%,13790),2)</f>
        <v>7179</v>
      </c>
      <c r="I35" s="14">
        <f>ROUND((IF(H35&lt;=16710,H35*26.75%,IF(H35&lt;=29500,4469.93+((H35-16710)*42.8%),IF(H35&lt;=51050,9944.05+((H35-29500)*48.15%),20320.38+((H35-51050)*53.5%))))),2)</f>
        <v>1920.38</v>
      </c>
    </row>
    <row r="36" spans="2:21" x14ac:dyDescent="0.25">
      <c r="G36" s="12"/>
    </row>
    <row r="37" spans="2:21" x14ac:dyDescent="0.25">
      <c r="B37" s="5" t="s">
        <v>69</v>
      </c>
    </row>
    <row r="38" spans="2:21" ht="14.4" x14ac:dyDescent="0.3">
      <c r="B38" s="5"/>
      <c r="O38" s="8" t="s">
        <v>32</v>
      </c>
    </row>
    <row r="40" spans="2:21" ht="14.4" x14ac:dyDescent="0.3">
      <c r="B40" s="8" t="s">
        <v>33</v>
      </c>
      <c r="E40" s="3" t="s">
        <v>34</v>
      </c>
      <c r="F40" s="3" t="s">
        <v>35</v>
      </c>
      <c r="G40" s="3" t="s">
        <v>36</v>
      </c>
      <c r="H40" s="3" t="s">
        <v>37</v>
      </c>
      <c r="I40" s="13"/>
      <c r="M40" s="3" t="s">
        <v>39</v>
      </c>
      <c r="N40" s="10" t="s">
        <v>40</v>
      </c>
      <c r="O40" s="3" t="s">
        <v>41</v>
      </c>
      <c r="P40" s="3" t="s">
        <v>42</v>
      </c>
      <c r="T40" s="10" t="s">
        <v>45</v>
      </c>
    </row>
    <row r="41" spans="2:21" ht="14.4" x14ac:dyDescent="0.3">
      <c r="B41" s="8" t="s">
        <v>70</v>
      </c>
      <c r="F41" s="3" t="s">
        <v>47</v>
      </c>
      <c r="G41" s="3" t="s">
        <v>48</v>
      </c>
      <c r="I41" s="13"/>
      <c r="M41" s="9" t="s">
        <v>50</v>
      </c>
      <c r="N41" s="9" t="s">
        <v>71</v>
      </c>
    </row>
    <row r="42" spans="2:21" ht="14.4" x14ac:dyDescent="0.3">
      <c r="B42" s="8"/>
      <c r="M42" s="9" t="s">
        <v>53</v>
      </c>
      <c r="N42" s="9" t="s">
        <v>53</v>
      </c>
    </row>
    <row r="43" spans="2:21" s="24" customFormat="1" x14ac:dyDescent="0.25">
      <c r="B43" s="96" t="s">
        <v>130</v>
      </c>
      <c r="C43" s="96"/>
      <c r="E43" s="24" t="s">
        <v>121</v>
      </c>
      <c r="F43" s="24" t="s">
        <v>122</v>
      </c>
      <c r="G43" s="24" t="s">
        <v>123</v>
      </c>
      <c r="H43" s="24" t="s">
        <v>131</v>
      </c>
      <c r="M43" s="24" t="s">
        <v>56</v>
      </c>
      <c r="N43" s="24" t="s">
        <v>126</v>
      </c>
      <c r="O43" s="24" t="s">
        <v>57</v>
      </c>
      <c r="P43" s="24" t="s">
        <v>127</v>
      </c>
    </row>
    <row r="44" spans="2:21" s="11" customFormat="1" ht="14.4" thickBot="1" x14ac:dyDescent="0.3">
      <c r="H44" s="11" t="s">
        <v>59</v>
      </c>
    </row>
    <row r="45" spans="2:21" ht="14.4" thickBot="1" x14ac:dyDescent="0.3">
      <c r="B45" s="92">
        <v>2500</v>
      </c>
      <c r="C45" s="93"/>
      <c r="D45" s="12"/>
      <c r="E45" s="12">
        <f>B45*12</f>
        <v>30000</v>
      </c>
      <c r="F45" s="15">
        <f>MIN(ROUND(E45*30%,2),6070)</f>
        <v>6070</v>
      </c>
      <c r="G45" s="12">
        <f>E45-F45</f>
        <v>23930</v>
      </c>
      <c r="H45" s="15">
        <f>ROUND((IF(G45&lt;=16710,G45*26.75%,IF(G45&lt;=29500,4469.93+((G45-16710)*42.8%),IF(G45&lt;=51050,9944.05+((G45-29500)*48.15%),20320.38+((G45-51050)*53.5%))))),2)</f>
        <v>7560.09</v>
      </c>
      <c r="I45" s="14"/>
      <c r="L45" s="12"/>
      <c r="M45" s="12">
        <f>H45</f>
        <v>7560.09</v>
      </c>
      <c r="N45" s="12">
        <f>ROUND(M45/12,2)</f>
        <v>630.01</v>
      </c>
      <c r="O45" s="60"/>
      <c r="P45" s="61"/>
      <c r="T45" s="94">
        <f>MAX(N45-O45-P45,0)</f>
        <v>630.01</v>
      </c>
      <c r="U45" s="95"/>
    </row>
    <row r="48" spans="2:21" x14ac:dyDescent="0.25">
      <c r="B48" s="10"/>
    </row>
    <row r="50" spans="2:20" x14ac:dyDescent="0.25">
      <c r="B50" s="6"/>
    </row>
    <row r="51" spans="2:20" x14ac:dyDescent="0.25">
      <c r="B51" s="6"/>
    </row>
    <row r="52" spans="2:20" x14ac:dyDescent="0.25">
      <c r="B52" s="6"/>
    </row>
    <row r="53" spans="2:20" x14ac:dyDescent="0.25">
      <c r="B53" s="6"/>
    </row>
    <row r="54" spans="2:20" ht="14.4" x14ac:dyDescent="0.3">
      <c r="B54" s="6"/>
      <c r="O54" s="8"/>
    </row>
    <row r="56" spans="2:20" ht="14.4" x14ac:dyDescent="0.3">
      <c r="B56" s="8"/>
      <c r="N56" s="10"/>
    </row>
    <row r="57" spans="2:20" ht="14.4" x14ac:dyDescent="0.3">
      <c r="B57" s="8"/>
    </row>
    <row r="58" spans="2:20" ht="14.4" x14ac:dyDescent="0.3">
      <c r="B58" s="8"/>
    </row>
    <row r="62" spans="2:20" x14ac:dyDescent="0.25">
      <c r="B62" s="15"/>
      <c r="C62" s="12"/>
      <c r="D62" s="12"/>
      <c r="E62" s="12"/>
      <c r="F62" s="12"/>
      <c r="G62" s="12"/>
      <c r="H62" s="12"/>
      <c r="I62" s="12"/>
      <c r="L62" s="12"/>
      <c r="M62" s="12"/>
      <c r="N62" s="12"/>
      <c r="O62" s="16"/>
      <c r="T62" s="17"/>
    </row>
    <row r="64" spans="2:20" x14ac:dyDescent="0.25">
      <c r="G64" s="12"/>
    </row>
    <row r="66" spans="2:20" x14ac:dyDescent="0.25">
      <c r="B66" s="6"/>
    </row>
    <row r="67" spans="2:20" ht="14.4" x14ac:dyDescent="0.3">
      <c r="B67" s="6"/>
      <c r="O67" s="8"/>
    </row>
    <row r="69" spans="2:20" ht="14.4" x14ac:dyDescent="0.3">
      <c r="B69" s="8"/>
      <c r="I69" s="13"/>
      <c r="N69" s="10"/>
    </row>
    <row r="70" spans="2:20" ht="14.4" x14ac:dyDescent="0.3">
      <c r="B70" s="8"/>
      <c r="H70" s="13"/>
      <c r="I70" s="13"/>
    </row>
    <row r="71" spans="2:20" ht="14.4" x14ac:dyDescent="0.3">
      <c r="B71" s="8"/>
    </row>
    <row r="75" spans="2:20" x14ac:dyDescent="0.25">
      <c r="B75" s="12"/>
      <c r="C75" s="12"/>
      <c r="D75" s="12"/>
      <c r="E75" s="12"/>
      <c r="F75" s="12"/>
      <c r="G75" s="12"/>
      <c r="H75" s="14"/>
      <c r="I75" s="14"/>
      <c r="J75" s="12"/>
      <c r="K75" s="16"/>
      <c r="L75" s="15"/>
      <c r="M75" s="12"/>
      <c r="N75" s="18"/>
      <c r="O75" s="16"/>
      <c r="T75" s="17"/>
    </row>
    <row r="76" spans="2:20" x14ac:dyDescent="0.25">
      <c r="H76" s="14"/>
      <c r="I76" s="14"/>
    </row>
    <row r="77" spans="2:20" x14ac:dyDescent="0.25">
      <c r="G77" s="12"/>
    </row>
    <row r="78" spans="2:20" x14ac:dyDescent="0.25">
      <c r="B78" s="6"/>
    </row>
    <row r="80" spans="2:20" ht="14.4" x14ac:dyDescent="0.3">
      <c r="B80" s="6"/>
      <c r="O80" s="8"/>
    </row>
    <row r="81" spans="2:20" ht="14.4" x14ac:dyDescent="0.3">
      <c r="B81" s="8"/>
      <c r="I81" s="13"/>
      <c r="N81" s="10"/>
    </row>
    <row r="82" spans="2:20" ht="14.4" x14ac:dyDescent="0.3">
      <c r="B82" s="8"/>
      <c r="I82" s="13"/>
    </row>
    <row r="83" spans="2:20" ht="14.4" x14ac:dyDescent="0.3">
      <c r="B83" s="8"/>
    </row>
    <row r="87" spans="2:20" x14ac:dyDescent="0.25">
      <c r="B87" s="12"/>
      <c r="C87" s="12"/>
      <c r="D87" s="12"/>
      <c r="E87" s="12"/>
      <c r="F87" s="12"/>
      <c r="G87" s="12"/>
      <c r="H87" s="12"/>
      <c r="I87" s="14"/>
      <c r="L87" s="12"/>
      <c r="M87" s="12"/>
      <c r="N87" s="12"/>
      <c r="O87" s="16"/>
      <c r="T87" s="17"/>
    </row>
  </sheetData>
  <sheetProtection algorithmName="SHA-512" hashValue="SpTaMSyfoc3r1Nx0sYPnaK83vwYo5pphzOL1enbVqKe9UvotTFb9AESIn2829/LkM9n+Ah1l+4E84MUGekGKQg==" saltValue="ZsLSN7n4ZolUxLacQckpQQ==" spinCount="100000" sheet="1" selectLockedCells="1"/>
  <dataConsolidate/>
  <mergeCells count="14">
    <mergeCell ref="B11:K11"/>
    <mergeCell ref="B8:K8"/>
    <mergeCell ref="B2:H2"/>
    <mergeCell ref="B12:K12"/>
    <mergeCell ref="B13:K13"/>
    <mergeCell ref="B45:C45"/>
    <mergeCell ref="T22:U22"/>
    <mergeCell ref="T34:U34"/>
    <mergeCell ref="T45:U45"/>
    <mergeCell ref="B19:C19"/>
    <mergeCell ref="B31:C31"/>
    <mergeCell ref="B43:C43"/>
    <mergeCell ref="B22:C22"/>
    <mergeCell ref="B34:C34"/>
  </mergeCells>
  <dataValidations count="1">
    <dataValidation type="list" allowBlank="1" showInputMessage="1" showErrorMessage="1" sqref="K34 K22" xr:uid="{6A3EFB72-3545-49E8-9372-07104EF0923C}">
      <formula1>Enfants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CB24-94A2-45EC-88B7-9E4D06D23C0E}">
  <dimension ref="A2:GA87"/>
  <sheetViews>
    <sheetView topLeftCell="A17" zoomScale="90" zoomScaleNormal="90" workbookViewId="0">
      <selection activeCell="B45" sqref="B45:C45"/>
    </sheetView>
  </sheetViews>
  <sheetFormatPr baseColWidth="10" defaultColWidth="8.88671875" defaultRowHeight="13.8" x14ac:dyDescent="0.25"/>
  <cols>
    <col min="1" max="1" width="3.33203125" style="3" customWidth="1"/>
    <col min="2" max="2" width="10.44140625" style="3" customWidth="1"/>
    <col min="3" max="3" width="8.88671875" style="3"/>
    <col min="4" max="4" width="5.88671875" style="3" customWidth="1"/>
    <col min="5" max="5" width="19.88671875" style="3" customWidth="1"/>
    <col min="6" max="7" width="20" style="3" customWidth="1"/>
    <col min="8" max="8" width="17.88671875" style="3" customWidth="1"/>
    <col min="9" max="9" width="16.88671875" style="3" customWidth="1"/>
    <col min="10" max="10" width="9.88671875" style="3" customWidth="1"/>
    <col min="11" max="11" width="16.109375" style="3" customWidth="1"/>
    <col min="12" max="12" width="17.6640625" style="3" customWidth="1"/>
    <col min="13" max="13" width="28.5546875" style="3" customWidth="1"/>
    <col min="14" max="14" width="29" style="3" customWidth="1"/>
    <col min="15" max="15" width="32.109375" style="3" customWidth="1"/>
    <col min="16" max="16" width="18.88671875" style="3" customWidth="1"/>
    <col min="17" max="17" width="19.33203125" style="3" customWidth="1"/>
    <col min="18" max="18" width="4.88671875" style="3" customWidth="1"/>
    <col min="19" max="19" width="10.44140625" style="3" customWidth="1"/>
    <col min="20" max="16384" width="8.88671875" style="3"/>
  </cols>
  <sheetData>
    <row r="2" spans="1:183" s="48" customFormat="1" ht="15.6" x14ac:dyDescent="0.3">
      <c r="A2" s="47"/>
      <c r="B2" s="99" t="s">
        <v>171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</row>
    <row r="3" spans="1:183" s="4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</row>
    <row r="4" spans="1:183" s="4" customFormat="1" x14ac:dyDescent="0.25">
      <c r="A4" s="3"/>
      <c r="B4" s="5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</row>
    <row r="5" spans="1:183" s="4" customFormat="1" x14ac:dyDescent="0.25">
      <c r="A5" s="3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</row>
    <row r="6" spans="1:183" s="82" customFormat="1" x14ac:dyDescent="0.25">
      <c r="A6" s="5"/>
      <c r="B6" s="80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</row>
    <row r="7" spans="1:183" s="4" customFormat="1" ht="13.95" customHeight="1" x14ac:dyDescent="0.3">
      <c r="A7" s="3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</row>
    <row r="8" spans="1:183" s="4" customFormat="1" ht="12" customHeight="1" x14ac:dyDescent="0.25">
      <c r="A8" s="3"/>
      <c r="B8" s="19" t="s">
        <v>29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</row>
    <row r="9" spans="1:183" ht="12" customHeight="1" x14ac:dyDescent="0.3">
      <c r="B9" s="98" t="s">
        <v>172</v>
      </c>
      <c r="C9" s="98"/>
      <c r="D9" s="98"/>
      <c r="E9" s="98"/>
      <c r="F9" s="98"/>
      <c r="G9" s="98"/>
      <c r="H9" s="19"/>
      <c r="I9" s="19"/>
      <c r="J9" s="19"/>
      <c r="K9" s="19"/>
      <c r="L9" s="19"/>
      <c r="M9" s="19"/>
      <c r="P9" s="8"/>
    </row>
    <row r="10" spans="1:183" ht="7.8" customHeight="1" x14ac:dyDescent="0.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P10" s="8"/>
    </row>
    <row r="11" spans="1:183" ht="12" customHeight="1" x14ac:dyDescent="0.3">
      <c r="B11" s="103" t="s">
        <v>158</v>
      </c>
      <c r="C11" s="103"/>
      <c r="D11" s="103"/>
      <c r="E11" s="103"/>
      <c r="F11" s="103"/>
      <c r="G11" s="103"/>
      <c r="H11" s="103"/>
      <c r="I11" s="103"/>
      <c r="J11" s="103"/>
      <c r="K11" s="103"/>
      <c r="L11" s="2"/>
      <c r="M11" s="2"/>
      <c r="P11" s="8"/>
    </row>
    <row r="12" spans="1:183" ht="12" customHeight="1" x14ac:dyDescent="0.25">
      <c r="B12" s="104" t="s">
        <v>30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</row>
    <row r="13" spans="1:183" ht="12" customHeight="1" x14ac:dyDescent="0.3">
      <c r="B13" s="98" t="s">
        <v>31</v>
      </c>
      <c r="C13" s="98"/>
      <c r="D13" s="98"/>
      <c r="E13" s="98"/>
      <c r="F13" s="98"/>
      <c r="G13" s="98"/>
      <c r="H13" s="98"/>
      <c r="I13" s="98"/>
      <c r="J13" s="98"/>
      <c r="K13" s="98"/>
      <c r="L13" s="2"/>
      <c r="M13" s="2"/>
      <c r="P13" s="8"/>
    </row>
    <row r="14" spans="1:183" ht="14.4" customHeight="1" x14ac:dyDescent="0.3">
      <c r="B14" s="1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P14" s="8" t="s">
        <v>32</v>
      </c>
    </row>
    <row r="15" spans="1:183" ht="1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83" ht="14.4" x14ac:dyDescent="0.3">
      <c r="B16" s="8" t="s">
        <v>33</v>
      </c>
      <c r="E16" s="3" t="s">
        <v>90</v>
      </c>
      <c r="F16" s="3" t="s">
        <v>34</v>
      </c>
      <c r="G16" s="3" t="s">
        <v>35</v>
      </c>
      <c r="H16" s="3" t="s">
        <v>36</v>
      </c>
      <c r="I16" s="3" t="s">
        <v>37</v>
      </c>
      <c r="L16" s="3" t="s">
        <v>38</v>
      </c>
      <c r="M16" s="16" t="s">
        <v>75</v>
      </c>
      <c r="N16" s="9" t="s">
        <v>39</v>
      </c>
      <c r="O16" s="10" t="s">
        <v>40</v>
      </c>
      <c r="P16" s="3" t="s">
        <v>41</v>
      </c>
      <c r="Q16" s="3" t="s">
        <v>44</v>
      </c>
      <c r="S16" s="10" t="s">
        <v>45</v>
      </c>
    </row>
    <row r="17" spans="2:20" ht="14.4" x14ac:dyDescent="0.3">
      <c r="B17" s="8" t="s">
        <v>91</v>
      </c>
      <c r="G17" s="3" t="s">
        <v>47</v>
      </c>
      <c r="H17" s="3" t="s">
        <v>48</v>
      </c>
      <c r="L17" s="3" t="s">
        <v>49</v>
      </c>
      <c r="M17" s="16" t="s">
        <v>77</v>
      </c>
      <c r="N17" s="9" t="s">
        <v>50</v>
      </c>
      <c r="O17" s="9" t="s">
        <v>51</v>
      </c>
    </row>
    <row r="18" spans="2:20" ht="14.4" x14ac:dyDescent="0.3">
      <c r="B18" s="8"/>
      <c r="N18" s="9" t="s">
        <v>53</v>
      </c>
      <c r="O18" s="9" t="s">
        <v>54</v>
      </c>
    </row>
    <row r="19" spans="2:20" s="24" customFormat="1" x14ac:dyDescent="0.25">
      <c r="B19" s="96"/>
      <c r="C19" s="96"/>
      <c r="E19" s="24" t="s">
        <v>120</v>
      </c>
      <c r="F19" s="24" t="s">
        <v>121</v>
      </c>
      <c r="G19" s="24" t="s">
        <v>148</v>
      </c>
      <c r="H19" s="24" t="s">
        <v>123</v>
      </c>
      <c r="I19" s="24" t="s">
        <v>125</v>
      </c>
      <c r="L19" s="24" t="s">
        <v>124</v>
      </c>
      <c r="M19" s="24" t="s">
        <v>55</v>
      </c>
      <c r="N19" s="24" t="s">
        <v>56</v>
      </c>
      <c r="O19" s="24" t="s">
        <v>126</v>
      </c>
      <c r="P19" s="24" t="s">
        <v>57</v>
      </c>
      <c r="Q19" s="24" t="s">
        <v>58</v>
      </c>
    </row>
    <row r="20" spans="2:20" s="11" customFormat="1" ht="14.4" customHeight="1" x14ac:dyDescent="0.25">
      <c r="E20" s="71"/>
      <c r="F20" s="71"/>
      <c r="G20" s="71"/>
      <c r="H20" s="71"/>
      <c r="I20" s="73" t="s">
        <v>118</v>
      </c>
      <c r="L20" s="11" t="s">
        <v>60</v>
      </c>
      <c r="M20" s="11" t="s">
        <v>61</v>
      </c>
    </row>
    <row r="21" spans="2:20" ht="14.4" thickBot="1" x14ac:dyDescent="0.3"/>
    <row r="22" spans="2:20" ht="14.4" thickBot="1" x14ac:dyDescent="0.3">
      <c r="B22" s="92">
        <v>2500</v>
      </c>
      <c r="C22" s="93"/>
      <c r="D22" s="12"/>
      <c r="E22" s="15">
        <f>ROUND(IF(B22&lt;=1465,385,IF(B22&lt;=6310,385+((B22-1465)*21.5%),IF(B22&lt;=9290,1426.68+((B22-6310)*14.5%),1858.78))),2)</f>
        <v>607.53</v>
      </c>
      <c r="F22" s="15">
        <f>ROUND((B22-E22),2)*12</f>
        <v>22709.64</v>
      </c>
      <c r="G22" s="15">
        <f>MIN(ROUND(F22*3%,2),3200)</f>
        <v>681.29</v>
      </c>
      <c r="H22" s="15">
        <f>F22-G22</f>
        <v>22028.35</v>
      </c>
      <c r="I22" s="15">
        <f>ROUND((IF(H22&lt;=16710,H22*26.75%,IF(H22&lt;=29500,4469.93+((H22-16710)*42.8%),IF(H22&lt;=51050,9944.05+((H22-29500)*48.15%),20320.38+((H22-51050)*53.5%))))-2987.98),2)</f>
        <v>3758.2</v>
      </c>
      <c r="J22" s="12"/>
      <c r="L22" s="84">
        <v>624</v>
      </c>
      <c r="M22" s="61">
        <v>0</v>
      </c>
      <c r="N22" s="12">
        <f>MAX(0,I22-L22-M22)</f>
        <v>3134.2</v>
      </c>
      <c r="O22" s="12">
        <f>ROUND(N22/12,2)</f>
        <v>261.18</v>
      </c>
      <c r="P22" s="60">
        <v>0</v>
      </c>
      <c r="Q22" s="60">
        <v>0</v>
      </c>
      <c r="R22" s="21"/>
      <c r="S22" s="94">
        <f>MAX(O22-P22-Q22,0)</f>
        <v>261.18</v>
      </c>
      <c r="T22" s="95"/>
    </row>
    <row r="24" spans="2:20" x14ac:dyDescent="0.25">
      <c r="H24" s="12"/>
    </row>
    <row r="25" spans="2:20" s="5" customFormat="1" x14ac:dyDescent="0.25">
      <c r="B25" s="80" t="s">
        <v>62</v>
      </c>
    </row>
    <row r="26" spans="2:20" ht="14.4" x14ac:dyDescent="0.3">
      <c r="B26" s="6"/>
      <c r="P26" s="8" t="s">
        <v>32</v>
      </c>
    </row>
    <row r="27" spans="2:20" x14ac:dyDescent="0.25">
      <c r="N27" s="9"/>
    </row>
    <row r="28" spans="2:20" ht="14.4" customHeight="1" x14ac:dyDescent="0.3">
      <c r="B28" s="8" t="s">
        <v>33</v>
      </c>
      <c r="E28" s="3" t="s">
        <v>90</v>
      </c>
      <c r="F28" s="3" t="s">
        <v>34</v>
      </c>
      <c r="G28" s="3" t="s">
        <v>35</v>
      </c>
      <c r="H28" s="3" t="s">
        <v>63</v>
      </c>
      <c r="I28" s="23" t="s">
        <v>64</v>
      </c>
      <c r="J28" s="13"/>
      <c r="K28" s="3" t="s">
        <v>37</v>
      </c>
      <c r="L28" s="3" t="s">
        <v>38</v>
      </c>
      <c r="M28" s="16" t="s">
        <v>75</v>
      </c>
      <c r="N28" s="9" t="s">
        <v>39</v>
      </c>
      <c r="O28" s="10" t="s">
        <v>40</v>
      </c>
      <c r="P28" s="3" t="s">
        <v>41</v>
      </c>
      <c r="Q28" s="3" t="s">
        <v>44</v>
      </c>
      <c r="S28" s="10" t="s">
        <v>45</v>
      </c>
    </row>
    <row r="29" spans="2:20" ht="14.4" x14ac:dyDescent="0.3">
      <c r="B29" s="8" t="s">
        <v>91</v>
      </c>
      <c r="G29" s="3" t="s">
        <v>47</v>
      </c>
      <c r="H29" s="3" t="s">
        <v>48</v>
      </c>
      <c r="I29" s="13"/>
      <c r="J29" s="13"/>
      <c r="L29" s="3" t="s">
        <v>49</v>
      </c>
      <c r="M29" s="16" t="s">
        <v>77</v>
      </c>
      <c r="N29" s="9" t="s">
        <v>50</v>
      </c>
      <c r="O29" s="9" t="s">
        <v>50</v>
      </c>
    </row>
    <row r="30" spans="2:20" ht="14.4" x14ac:dyDescent="0.3">
      <c r="B30" s="8"/>
      <c r="N30" s="9" t="s">
        <v>65</v>
      </c>
      <c r="O30" s="9" t="s">
        <v>53</v>
      </c>
    </row>
    <row r="31" spans="2:20" s="24" customFormat="1" x14ac:dyDescent="0.25">
      <c r="B31" s="96"/>
      <c r="C31" s="96"/>
      <c r="E31" s="24" t="s">
        <v>120</v>
      </c>
      <c r="F31" s="24" t="s">
        <v>121</v>
      </c>
      <c r="G31" s="24" t="s">
        <v>148</v>
      </c>
      <c r="H31" s="24" t="s">
        <v>123</v>
      </c>
      <c r="I31" s="24" t="s">
        <v>66</v>
      </c>
      <c r="K31" s="24" t="s">
        <v>129</v>
      </c>
      <c r="L31" s="24" t="s">
        <v>124</v>
      </c>
      <c r="M31" s="24" t="s">
        <v>55</v>
      </c>
      <c r="N31" s="24" t="s">
        <v>56</v>
      </c>
      <c r="O31" s="24" t="s">
        <v>126</v>
      </c>
      <c r="P31" s="24" t="s">
        <v>57</v>
      </c>
      <c r="Q31" s="24" t="s">
        <v>58</v>
      </c>
    </row>
    <row r="32" spans="2:20" s="11" customFormat="1" x14ac:dyDescent="0.25">
      <c r="K32" s="11" t="s">
        <v>59</v>
      </c>
      <c r="L32" s="11" t="s">
        <v>67</v>
      </c>
      <c r="M32" s="11" t="s">
        <v>68</v>
      </c>
    </row>
    <row r="33" spans="2:20" ht="14.4" thickBot="1" x14ac:dyDescent="0.3"/>
    <row r="34" spans="2:20" ht="15" customHeight="1" thickBot="1" x14ac:dyDescent="0.3">
      <c r="B34" s="92">
        <v>2500</v>
      </c>
      <c r="C34" s="93"/>
      <c r="D34" s="12"/>
      <c r="E34" s="15">
        <f>ROUND(IF(B34&lt;=1465,385,IF(B34&lt;=6310,385+((B34-1465)*21.5%),IF(B34&lt;=9290,1426.68+((B34-6310)*14.5%),1858.78))),2)</f>
        <v>607.53</v>
      </c>
      <c r="F34" s="15">
        <f>ROUND((B34-E34),2)*12</f>
        <v>22709.64</v>
      </c>
      <c r="G34" s="15">
        <f>MIN(ROUND(F34*3%,2),3200)</f>
        <v>681.29</v>
      </c>
      <c r="H34" s="12">
        <f>F34-G34</f>
        <v>22028.35</v>
      </c>
      <c r="I34" s="14">
        <f>H34-I35</f>
        <v>15419.839999999998</v>
      </c>
      <c r="J34" s="14">
        <f>ROUND((IF(I34&lt;=16710,I34*26.75%,IF(I34&lt;=29500,4469.93+((I34-16710)*42.8%),IF(I34&lt;=51050,9944.05+((I34-29500)*48.15%),20320+((I34-49820)*53.5%))))),2)</f>
        <v>4124.8100000000004</v>
      </c>
      <c r="K34" s="15">
        <f>MAX(0,J34+J35-5975.96)</f>
        <v>0</v>
      </c>
      <c r="L34" s="84">
        <v>624</v>
      </c>
      <c r="M34" s="61">
        <v>0</v>
      </c>
      <c r="N34" s="12">
        <f>MAX(0,K34-L34-M34)</f>
        <v>0</v>
      </c>
      <c r="O34" s="12">
        <f>ROUND(N34/12,2)</f>
        <v>0</v>
      </c>
      <c r="P34" s="60">
        <v>0</v>
      </c>
      <c r="Q34" s="60">
        <v>0</v>
      </c>
      <c r="R34" s="22"/>
      <c r="S34" s="94">
        <f>ROUND(MAX(O34-P34-Q34,0),2)</f>
        <v>0</v>
      </c>
      <c r="T34" s="95"/>
    </row>
    <row r="35" spans="2:20" x14ac:dyDescent="0.25">
      <c r="I35" s="14">
        <f>ROUND(MIN(H34*30%,13790),2)</f>
        <v>6608.51</v>
      </c>
      <c r="J35" s="14">
        <f>ROUND((IF(I35&lt;=16310,I35*26.75%,IF(I35&lt;=28790,4362.93+((I35-16310)*42.8%),IF(I35&lt;=49820,9704.37+((I35-28790)*48.15%),20320.38+((I35-51050)*53.5%))))),2)</f>
        <v>1767.78</v>
      </c>
    </row>
    <row r="36" spans="2:20" x14ac:dyDescent="0.25">
      <c r="H36" s="12"/>
    </row>
    <row r="37" spans="2:20" x14ac:dyDescent="0.25">
      <c r="B37" s="5" t="s">
        <v>69</v>
      </c>
      <c r="G37" s="70"/>
      <c r="H37" s="70"/>
    </row>
    <row r="38" spans="2:20" ht="14.4" x14ac:dyDescent="0.3">
      <c r="B38" s="5"/>
      <c r="G38" s="70"/>
      <c r="H38" s="70"/>
      <c r="P38" s="8" t="s">
        <v>32</v>
      </c>
    </row>
    <row r="39" spans="2:20" x14ac:dyDescent="0.25">
      <c r="G39" s="70"/>
      <c r="H39" s="66"/>
    </row>
    <row r="40" spans="2:20" ht="14.4" x14ac:dyDescent="0.3">
      <c r="B40" s="8" t="s">
        <v>33</v>
      </c>
      <c r="E40" s="3" t="s">
        <v>90</v>
      </c>
      <c r="F40" s="3" t="s">
        <v>34</v>
      </c>
      <c r="G40" s="72" t="s">
        <v>35</v>
      </c>
      <c r="H40" s="72" t="s">
        <v>63</v>
      </c>
      <c r="I40" s="3" t="s">
        <v>37</v>
      </c>
      <c r="J40" s="13"/>
      <c r="N40" s="3" t="s">
        <v>39</v>
      </c>
      <c r="O40" s="10" t="s">
        <v>40</v>
      </c>
      <c r="P40" s="3" t="s">
        <v>41</v>
      </c>
      <c r="Q40" s="3" t="s">
        <v>44</v>
      </c>
      <c r="S40" s="10" t="s">
        <v>45</v>
      </c>
    </row>
    <row r="41" spans="2:20" ht="14.4" x14ac:dyDescent="0.3">
      <c r="B41" s="8" t="s">
        <v>91</v>
      </c>
      <c r="G41" s="3" t="s">
        <v>47</v>
      </c>
      <c r="H41" s="3" t="s">
        <v>48</v>
      </c>
      <c r="J41" s="13"/>
      <c r="N41" s="9" t="s">
        <v>50</v>
      </c>
      <c r="O41" s="9" t="s">
        <v>71</v>
      </c>
    </row>
    <row r="42" spans="2:20" ht="14.4" x14ac:dyDescent="0.3">
      <c r="B42" s="8"/>
      <c r="N42" s="9" t="s">
        <v>53</v>
      </c>
      <c r="O42" s="9" t="s">
        <v>53</v>
      </c>
    </row>
    <row r="43" spans="2:20" s="11" customFormat="1" x14ac:dyDescent="0.25">
      <c r="B43" s="102"/>
      <c r="C43" s="102"/>
      <c r="E43" s="11" t="s">
        <v>120</v>
      </c>
      <c r="F43" s="11" t="s">
        <v>121</v>
      </c>
      <c r="G43" s="11" t="s">
        <v>148</v>
      </c>
      <c r="H43" s="11" t="s">
        <v>123</v>
      </c>
      <c r="I43" s="11" t="s">
        <v>131</v>
      </c>
      <c r="N43" s="11" t="s">
        <v>56</v>
      </c>
      <c r="O43" s="11" t="s">
        <v>126</v>
      </c>
      <c r="P43" s="11" t="s">
        <v>57</v>
      </c>
      <c r="Q43" s="11" t="s">
        <v>58</v>
      </c>
    </row>
    <row r="44" spans="2:20" s="11" customFormat="1" ht="14.4" thickBot="1" x14ac:dyDescent="0.3">
      <c r="F44" s="3"/>
      <c r="I44" s="11" t="s">
        <v>59</v>
      </c>
    </row>
    <row r="45" spans="2:20" ht="14.4" thickBot="1" x14ac:dyDescent="0.3">
      <c r="B45" s="92">
        <v>2500</v>
      </c>
      <c r="C45" s="93"/>
      <c r="D45" s="12"/>
      <c r="E45" s="15">
        <f>ROUND(IF(B45&lt;=1465,385,IF(B45&lt;=6310,385+((B45-1465)*21.5%),IF(B45&lt;=9290,1426.68+((B45-6310)*14.5%),1858.78))),2)</f>
        <v>607.53</v>
      </c>
      <c r="F45" s="15">
        <f>ROUND((B45-E45),2)*12</f>
        <v>22709.64</v>
      </c>
      <c r="G45" s="15">
        <f>MIN(ROUND(F45*3%,2),3200)</f>
        <v>681.29</v>
      </c>
      <c r="H45" s="15">
        <f>F45-G45</f>
        <v>22028.35</v>
      </c>
      <c r="I45" s="15">
        <f>ROUND((IF(H45&lt;=16710,H45*26.75%,IF(H45&lt;=29500,4469.93+((H45-16710)*42.8%),IF(H45&lt;=51050,9944.05+((H45-29500)*48.15%),20320.38+((H45-51050)*53.5%))))),2)</f>
        <v>6746.18</v>
      </c>
      <c r="J45" s="14"/>
      <c r="M45" s="12"/>
      <c r="N45" s="12">
        <f>MAX(0,I45)</f>
        <v>6746.18</v>
      </c>
      <c r="O45" s="12">
        <f>ROUND(N45/12,2)</f>
        <v>562.17999999999995</v>
      </c>
      <c r="P45" s="60">
        <v>0</v>
      </c>
      <c r="Q45" s="83">
        <v>0</v>
      </c>
      <c r="S45" s="94">
        <f>MAX(O45-P45-Q45,0)</f>
        <v>562.17999999999995</v>
      </c>
      <c r="T45" s="95"/>
    </row>
    <row r="48" spans="2:20" x14ac:dyDescent="0.25">
      <c r="B48" s="10"/>
    </row>
    <row r="50" spans="2:19" x14ac:dyDescent="0.25">
      <c r="B50" s="6"/>
      <c r="G50" s="70"/>
      <c r="H50" s="70"/>
    </row>
    <row r="51" spans="2:19" x14ac:dyDescent="0.25">
      <c r="B51" s="6"/>
      <c r="G51" s="70"/>
      <c r="H51" s="70"/>
    </row>
    <row r="52" spans="2:19" x14ac:dyDescent="0.25">
      <c r="B52" s="6"/>
      <c r="G52" s="70"/>
      <c r="H52" s="66"/>
    </row>
    <row r="53" spans="2:19" x14ac:dyDescent="0.25">
      <c r="B53" s="6"/>
      <c r="G53" s="70"/>
      <c r="H53" s="66"/>
    </row>
    <row r="54" spans="2:19" ht="14.4" x14ac:dyDescent="0.3">
      <c r="B54" s="6"/>
      <c r="P54" s="8"/>
    </row>
    <row r="56" spans="2:19" ht="14.4" x14ac:dyDescent="0.3">
      <c r="B56" s="8"/>
      <c r="O56" s="10"/>
    </row>
    <row r="57" spans="2:19" ht="14.4" x14ac:dyDescent="0.3">
      <c r="B57" s="8"/>
    </row>
    <row r="58" spans="2:19" ht="14.4" x14ac:dyDescent="0.3">
      <c r="B58" s="8"/>
    </row>
    <row r="62" spans="2:19" x14ac:dyDescent="0.25">
      <c r="B62" s="15"/>
      <c r="C62" s="12"/>
      <c r="D62" s="12"/>
      <c r="E62" s="12"/>
      <c r="F62" s="12"/>
      <c r="G62" s="12"/>
      <c r="H62" s="12"/>
      <c r="I62" s="12"/>
      <c r="J62" s="12"/>
      <c r="M62" s="12"/>
      <c r="N62" s="12"/>
      <c r="O62" s="12"/>
      <c r="P62" s="16"/>
      <c r="S62" s="17"/>
    </row>
    <row r="64" spans="2:19" x14ac:dyDescent="0.25">
      <c r="H64" s="12"/>
    </row>
    <row r="66" spans="2:19" x14ac:dyDescent="0.25">
      <c r="B66" s="6"/>
    </row>
    <row r="67" spans="2:19" ht="14.4" x14ac:dyDescent="0.3">
      <c r="B67" s="6"/>
      <c r="P67" s="8"/>
    </row>
    <row r="69" spans="2:19" ht="14.4" x14ac:dyDescent="0.3">
      <c r="B69" s="8"/>
      <c r="J69" s="13"/>
      <c r="O69" s="10"/>
    </row>
    <row r="70" spans="2:19" ht="14.4" x14ac:dyDescent="0.3">
      <c r="B70" s="8"/>
      <c r="I70" s="13"/>
      <c r="J70" s="13"/>
    </row>
    <row r="71" spans="2:19" ht="14.4" x14ac:dyDescent="0.3">
      <c r="B71" s="8"/>
    </row>
    <row r="75" spans="2:19" x14ac:dyDescent="0.25">
      <c r="B75" s="12"/>
      <c r="C75" s="12"/>
      <c r="D75" s="12"/>
      <c r="E75" s="12"/>
      <c r="F75" s="12"/>
      <c r="G75" s="12"/>
      <c r="H75" s="12"/>
      <c r="I75" s="14"/>
      <c r="J75" s="14"/>
      <c r="K75" s="12"/>
      <c r="L75" s="16"/>
      <c r="M75" s="15"/>
      <c r="N75" s="12"/>
      <c r="O75" s="18"/>
      <c r="P75" s="16"/>
      <c r="S75" s="17"/>
    </row>
    <row r="76" spans="2:19" x14ac:dyDescent="0.25">
      <c r="I76" s="14"/>
      <c r="J76" s="14"/>
    </row>
    <row r="77" spans="2:19" x14ac:dyDescent="0.25">
      <c r="H77" s="12"/>
    </row>
    <row r="78" spans="2:19" x14ac:dyDescent="0.25">
      <c r="B78" s="6"/>
    </row>
    <row r="80" spans="2:19" ht="14.4" x14ac:dyDescent="0.3">
      <c r="B80" s="6"/>
      <c r="P80" s="8"/>
    </row>
    <row r="81" spans="2:19" ht="14.4" x14ac:dyDescent="0.3">
      <c r="B81" s="8"/>
      <c r="J81" s="13"/>
      <c r="O81" s="10"/>
    </row>
    <row r="82" spans="2:19" ht="14.4" x14ac:dyDescent="0.3">
      <c r="B82" s="8"/>
      <c r="J82" s="13"/>
    </row>
    <row r="83" spans="2:19" ht="14.4" x14ac:dyDescent="0.3">
      <c r="B83" s="8"/>
    </row>
    <row r="87" spans="2:19" x14ac:dyDescent="0.25">
      <c r="B87" s="12"/>
      <c r="C87" s="12"/>
      <c r="D87" s="12"/>
      <c r="E87" s="12"/>
      <c r="F87" s="12"/>
      <c r="G87" s="12"/>
      <c r="H87" s="12"/>
      <c r="I87" s="12"/>
      <c r="J87" s="14"/>
      <c r="M87" s="12"/>
      <c r="N87" s="12"/>
      <c r="O87" s="12"/>
      <c r="P87" s="16"/>
      <c r="S87" s="17"/>
    </row>
  </sheetData>
  <sheetProtection algorithmName="SHA-512" hashValue="5PHgwfYZhOtooLI7IgONquoRkc/LkbbutVy9bpj3WDEXu38LYj7egx7+hv7vBdN2S3g60FtT67Tvsg8T8aUNSA==" saltValue="RHP6wlVyG0M77pMWPqNCnw==" spinCount="100000" sheet="1" selectLockedCells="1"/>
  <mergeCells count="14">
    <mergeCell ref="B2:M2"/>
    <mergeCell ref="B9:G9"/>
    <mergeCell ref="B43:C43"/>
    <mergeCell ref="B45:C45"/>
    <mergeCell ref="S45:T45"/>
    <mergeCell ref="B13:K13"/>
    <mergeCell ref="B11:K11"/>
    <mergeCell ref="B12:M12"/>
    <mergeCell ref="B19:C19"/>
    <mergeCell ref="B22:C22"/>
    <mergeCell ref="S22:T22"/>
    <mergeCell ref="B31:C31"/>
    <mergeCell ref="B34:C34"/>
    <mergeCell ref="S34:T34"/>
  </mergeCells>
  <dataValidations count="1">
    <dataValidation type="list" allowBlank="1" showInputMessage="1" showErrorMessage="1" sqref="L34 L22" xr:uid="{52C144FE-F621-4D3B-ADB0-99E981F43CAC}">
      <formula1>Enfants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3C24-74F0-446D-B1D5-5C9A3AC49257}">
  <dimension ref="A2:FY124"/>
  <sheetViews>
    <sheetView tabSelected="1" zoomScale="90" zoomScaleNormal="90" workbookViewId="0">
      <selection activeCell="B20" sqref="B20:D20"/>
    </sheetView>
  </sheetViews>
  <sheetFormatPr baseColWidth="10" defaultColWidth="8.88671875" defaultRowHeight="13.8" x14ac:dyDescent="0.25"/>
  <cols>
    <col min="1" max="1" width="3.5546875" style="3" customWidth="1"/>
    <col min="2" max="2" width="8.88671875" style="3" customWidth="1"/>
    <col min="3" max="4" width="8.88671875" style="3"/>
    <col min="5" max="5" width="20.33203125" style="3" customWidth="1"/>
    <col min="6" max="6" width="20.44140625" style="3" customWidth="1"/>
    <col min="7" max="7" width="14" style="3" customWidth="1"/>
    <col min="8" max="8" width="12.33203125" style="3" customWidth="1"/>
    <col min="9" max="9" width="15.6640625" style="3" customWidth="1"/>
    <col min="10" max="10" width="20.88671875" style="3" customWidth="1"/>
    <col min="11" max="11" width="22" style="3" customWidth="1"/>
    <col min="12" max="12" width="17.6640625" style="3" customWidth="1"/>
    <col min="13" max="13" width="8.88671875" style="3"/>
    <col min="14" max="14" width="12.33203125" style="3" customWidth="1"/>
    <col min="15" max="15" width="8.88671875" style="3"/>
    <col min="16" max="16" width="10.33203125" style="3" customWidth="1"/>
    <col min="17" max="18" width="8.88671875" style="3"/>
    <col min="19" max="19" width="15.88671875" style="3" customWidth="1"/>
    <col min="20" max="20" width="8.88671875" style="3"/>
    <col min="21" max="21" width="11" style="3" customWidth="1"/>
    <col min="22" max="16384" width="8.88671875" style="3"/>
  </cols>
  <sheetData>
    <row r="2" spans="1:181" x14ac:dyDescent="0.25">
      <c r="B2" s="109" t="s">
        <v>189</v>
      </c>
      <c r="C2" s="109"/>
      <c r="D2" s="109"/>
      <c r="E2" s="109"/>
      <c r="F2" s="109"/>
      <c r="G2" s="109"/>
      <c r="H2" s="109"/>
      <c r="I2" s="109"/>
      <c r="J2" s="109"/>
    </row>
    <row r="4" spans="1:181" x14ac:dyDescent="0.25">
      <c r="B4" s="5" t="s">
        <v>72</v>
      </c>
    </row>
    <row r="5" spans="1:181" x14ac:dyDescent="0.25">
      <c r="B5" s="6"/>
    </row>
    <row r="6" spans="1:181" s="5" customFormat="1" x14ac:dyDescent="0.25">
      <c r="B6" s="80" t="s">
        <v>73</v>
      </c>
    </row>
    <row r="7" spans="1:181" x14ac:dyDescent="0.25">
      <c r="B7" s="6"/>
      <c r="E7" s="20"/>
    </row>
    <row r="8" spans="1:181" s="4" customFormat="1" ht="12" customHeight="1" x14ac:dyDescent="0.25">
      <c r="A8" s="3"/>
      <c r="B8" s="19" t="s">
        <v>29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</row>
    <row r="9" spans="1:181" ht="12" customHeight="1" x14ac:dyDescent="0.3">
      <c r="B9" s="98" t="s">
        <v>188</v>
      </c>
      <c r="C9" s="98"/>
      <c r="D9" s="98"/>
      <c r="E9" s="98"/>
      <c r="F9" s="98"/>
      <c r="G9" s="98"/>
      <c r="H9" s="98"/>
      <c r="I9" s="19"/>
      <c r="J9" s="19"/>
      <c r="K9" s="19"/>
      <c r="L9" s="19"/>
      <c r="M9" s="8"/>
    </row>
    <row r="10" spans="1:181" ht="12" customHeight="1" x14ac:dyDescent="0.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8"/>
    </row>
    <row r="11" spans="1:181" ht="12" customHeight="1" x14ac:dyDescent="0.3">
      <c r="B11" s="103" t="s">
        <v>158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8"/>
    </row>
    <row r="12" spans="1:181" ht="12" customHeight="1" x14ac:dyDescent="0.25">
      <c r="B12" s="104" t="s">
        <v>30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</row>
    <row r="13" spans="1:181" ht="17.399999999999999" customHeight="1" x14ac:dyDescent="0.3">
      <c r="B13" s="19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8"/>
      <c r="S13" s="8" t="s">
        <v>32</v>
      </c>
    </row>
    <row r="14" spans="1:181" ht="14.4" x14ac:dyDescent="0.3">
      <c r="B14" s="6"/>
      <c r="S14" s="8" t="s">
        <v>149</v>
      </c>
    </row>
    <row r="15" spans="1:181" ht="14.4" x14ac:dyDescent="0.3">
      <c r="B15" s="8" t="s">
        <v>74</v>
      </c>
      <c r="E15" s="3" t="s">
        <v>34</v>
      </c>
      <c r="F15" s="3" t="s">
        <v>63</v>
      </c>
      <c r="G15" s="3" t="s">
        <v>37</v>
      </c>
      <c r="J15" s="3" t="s">
        <v>38</v>
      </c>
      <c r="K15" s="3" t="s">
        <v>75</v>
      </c>
      <c r="L15" s="3" t="s">
        <v>76</v>
      </c>
      <c r="N15" s="3" t="s">
        <v>39</v>
      </c>
      <c r="P15" s="5" t="s">
        <v>40</v>
      </c>
      <c r="S15" s="3" t="s">
        <v>41</v>
      </c>
      <c r="V15" s="5" t="s">
        <v>45</v>
      </c>
    </row>
    <row r="16" spans="1:181" ht="14.4" x14ac:dyDescent="0.3">
      <c r="B16" s="8" t="s">
        <v>70</v>
      </c>
      <c r="F16" s="3" t="s">
        <v>48</v>
      </c>
      <c r="J16" s="3" t="s">
        <v>49</v>
      </c>
      <c r="K16" s="3" t="s">
        <v>77</v>
      </c>
      <c r="L16" s="3" t="s">
        <v>78</v>
      </c>
    </row>
    <row r="17" spans="2:23" s="24" customFormat="1" x14ac:dyDescent="0.25">
      <c r="B17" s="96" t="s">
        <v>132</v>
      </c>
      <c r="C17" s="96"/>
      <c r="D17" s="96"/>
      <c r="E17" s="24" t="s">
        <v>133</v>
      </c>
      <c r="F17" s="24" t="s">
        <v>134</v>
      </c>
      <c r="G17" s="24" t="s">
        <v>135</v>
      </c>
      <c r="J17" s="24" t="s">
        <v>136</v>
      </c>
      <c r="K17" s="24" t="s">
        <v>137</v>
      </c>
      <c r="L17" s="24" t="s">
        <v>138</v>
      </c>
      <c r="N17" s="24" t="s">
        <v>139</v>
      </c>
      <c r="P17" s="24" t="s">
        <v>79</v>
      </c>
      <c r="S17" s="106" t="s">
        <v>150</v>
      </c>
      <c r="T17" s="106"/>
      <c r="U17" s="106"/>
    </row>
    <row r="18" spans="2:23" s="11" customFormat="1" x14ac:dyDescent="0.25">
      <c r="G18" s="11" t="s">
        <v>81</v>
      </c>
      <c r="J18" s="11" t="s">
        <v>60</v>
      </c>
      <c r="K18" s="11" t="s">
        <v>61</v>
      </c>
    </row>
    <row r="19" spans="2:23" ht="14.4" thickBot="1" x14ac:dyDescent="0.3"/>
    <row r="20" spans="2:23" ht="14.4" thickBot="1" x14ac:dyDescent="0.3">
      <c r="B20" s="92">
        <v>2500</v>
      </c>
      <c r="C20" s="105"/>
      <c r="D20" s="93"/>
      <c r="E20" s="12">
        <f>B20*12</f>
        <v>30000</v>
      </c>
      <c r="F20" s="12">
        <f>E20</f>
        <v>30000</v>
      </c>
      <c r="G20" s="15">
        <f>ROUND(((IF(F20&lt;=16710,F20*26.75%,IF(F20&lt;=29500,4469.93+((F20-16710)*42.8%),IF(F20&lt;=51050,9944.05+((F20-29500)*48.15%),20320.38+((F20-51050)*53.5%)))))-2987.98),2)</f>
        <v>7196.82</v>
      </c>
      <c r="H20" s="12"/>
      <c r="J20" s="84">
        <v>0</v>
      </c>
      <c r="K20" s="61">
        <v>0</v>
      </c>
      <c r="L20" s="12">
        <f>ROUND(IF(F20&lt;=29480,2334,IF(F20&lt;=58960,(2334/3)+(2334*2/3*(58960-F20)/29480),2334/3)),2)</f>
        <v>2306.5500000000002</v>
      </c>
      <c r="N20" s="12">
        <f>MAX(0,G20-J20-K20-L20)</f>
        <v>4890.2699999999995</v>
      </c>
      <c r="P20" s="94">
        <f>ROUND(N20/12,2)</f>
        <v>407.52</v>
      </c>
      <c r="Q20" s="95"/>
      <c r="S20" s="62">
        <v>0</v>
      </c>
      <c r="V20" s="94">
        <f>MAX(P20-Q20-R20-S20-T20,0)</f>
        <v>407.52</v>
      </c>
      <c r="W20" s="95"/>
    </row>
    <row r="22" spans="2:23" x14ac:dyDescent="0.25">
      <c r="F22" s="12"/>
    </row>
    <row r="24" spans="2:23" s="5" customFormat="1" x14ac:dyDescent="0.25">
      <c r="B24" s="80" t="s">
        <v>62</v>
      </c>
    </row>
    <row r="25" spans="2:23" x14ac:dyDescent="0.25">
      <c r="J25" s="1"/>
    </row>
    <row r="26" spans="2:23" ht="14.4" x14ac:dyDescent="0.3">
      <c r="B26" s="8" t="s">
        <v>82</v>
      </c>
      <c r="E26" s="3" t="s">
        <v>34</v>
      </c>
      <c r="F26" s="3" t="s">
        <v>63</v>
      </c>
      <c r="G26" s="23" t="s">
        <v>64</v>
      </c>
      <c r="H26" s="13"/>
      <c r="I26" s="3" t="s">
        <v>37</v>
      </c>
      <c r="J26" s="3" t="s">
        <v>38</v>
      </c>
      <c r="K26" s="3" t="s">
        <v>75</v>
      </c>
      <c r="L26" s="3" t="s">
        <v>76</v>
      </c>
      <c r="N26" s="3" t="s">
        <v>39</v>
      </c>
      <c r="P26" s="5" t="s">
        <v>40</v>
      </c>
      <c r="S26" s="3" t="s">
        <v>41</v>
      </c>
      <c r="V26" s="5" t="s">
        <v>45</v>
      </c>
    </row>
    <row r="27" spans="2:23" ht="14.4" x14ac:dyDescent="0.3">
      <c r="B27" s="8" t="s">
        <v>46</v>
      </c>
      <c r="F27" s="3" t="s">
        <v>48</v>
      </c>
      <c r="G27" s="13"/>
      <c r="H27" s="13"/>
      <c r="J27" s="3" t="s">
        <v>49</v>
      </c>
      <c r="K27" s="3" t="s">
        <v>77</v>
      </c>
      <c r="L27" s="3" t="s">
        <v>78</v>
      </c>
    </row>
    <row r="28" spans="2:23" s="24" customFormat="1" x14ac:dyDescent="0.25">
      <c r="B28" s="96" t="s">
        <v>132</v>
      </c>
      <c r="C28" s="96"/>
      <c r="D28" s="96"/>
      <c r="E28" s="24" t="s">
        <v>133</v>
      </c>
      <c r="F28" s="24" t="s">
        <v>134</v>
      </c>
      <c r="G28" s="24" t="s">
        <v>80</v>
      </c>
      <c r="I28" s="24" t="s">
        <v>141</v>
      </c>
      <c r="J28" s="24" t="s">
        <v>136</v>
      </c>
      <c r="K28" s="24" t="s">
        <v>137</v>
      </c>
      <c r="L28" s="24" t="s">
        <v>140</v>
      </c>
      <c r="N28" s="24" t="s">
        <v>139</v>
      </c>
      <c r="P28" s="24" t="s">
        <v>79</v>
      </c>
      <c r="S28" s="106" t="s">
        <v>150</v>
      </c>
      <c r="T28" s="106"/>
      <c r="U28" s="106"/>
    </row>
    <row r="29" spans="2:23" s="11" customFormat="1" x14ac:dyDescent="0.25">
      <c r="I29" s="11" t="s">
        <v>59</v>
      </c>
      <c r="J29" s="11" t="s">
        <v>60</v>
      </c>
      <c r="K29" s="74" t="s">
        <v>142</v>
      </c>
    </row>
    <row r="30" spans="2:23" ht="14.4" thickBot="1" x14ac:dyDescent="0.3"/>
    <row r="31" spans="2:23" ht="14.4" thickBot="1" x14ac:dyDescent="0.3">
      <c r="B31" s="92">
        <v>2500</v>
      </c>
      <c r="C31" s="105"/>
      <c r="D31" s="93"/>
      <c r="E31" s="12">
        <f>B31*12</f>
        <v>30000</v>
      </c>
      <c r="F31" s="12">
        <f>E31</f>
        <v>30000</v>
      </c>
      <c r="G31" s="14">
        <f>F31-G32</f>
        <v>21000</v>
      </c>
      <c r="H31" s="14">
        <f>ROUND((IF(G31&lt;=16710,G31*26.75%,IF(G31&lt;=29500,4469.93+((G31-16710)*42.8%),IF(G31&lt;=51050,9944.05+((G31-29500)*48.15%),20320.38+((G31-51050)*53.5%))))),2)</f>
        <v>6306.05</v>
      </c>
      <c r="I31" s="15">
        <f>MAX(0,H31+H32-5975.96)</f>
        <v>2737.5899999999992</v>
      </c>
      <c r="J31" s="84">
        <v>0</v>
      </c>
      <c r="K31" s="62">
        <v>0</v>
      </c>
      <c r="L31" s="78">
        <f>MIN(H31,ROUND(IF(G31&lt;=29480,2334,IF(G31&lt;=58960,(2334/3)+(2334*2/3*(58960-G31)/29480),2334/3)),2))</f>
        <v>2334</v>
      </c>
      <c r="N31" s="12">
        <f>MAX(0,I31-J31-K31-L31)</f>
        <v>403.58999999999924</v>
      </c>
      <c r="P31" s="94">
        <f>ROUND(N31/12,2)</f>
        <v>33.630000000000003</v>
      </c>
      <c r="Q31" s="95"/>
      <c r="S31" s="62">
        <v>0</v>
      </c>
      <c r="V31" s="107">
        <f>MAX(P31-Q31-R31-S31-T31,0)</f>
        <v>33.630000000000003</v>
      </c>
      <c r="W31" s="108"/>
    </row>
    <row r="32" spans="2:23" x14ac:dyDescent="0.25">
      <c r="G32" s="14">
        <f>ROUND(MIN(F31*30%,13790),2)</f>
        <v>9000</v>
      </c>
      <c r="H32" s="14">
        <f>ROUND((IF(G32&lt;=16710,G32*26.75%,IF(G32&lt;=29500,4469.93+((G32-16710)*42.8%),IF(G32&lt;=51050,9944.05+((G32-29500)*48.15%),20320.38+((G32-51050)*53.5%))))),2)</f>
        <v>2407.5</v>
      </c>
    </row>
    <row r="33" spans="2:17" x14ac:dyDescent="0.25">
      <c r="F33" s="12"/>
    </row>
    <row r="34" spans="2:17" x14ac:dyDescent="0.25">
      <c r="B34" s="5" t="s">
        <v>84</v>
      </c>
    </row>
    <row r="36" spans="2:17" ht="14.4" x14ac:dyDescent="0.3">
      <c r="B36" s="8" t="s">
        <v>82</v>
      </c>
      <c r="E36" s="3" t="s">
        <v>85</v>
      </c>
      <c r="F36" s="3" t="s">
        <v>86</v>
      </c>
      <c r="G36" s="3" t="s">
        <v>37</v>
      </c>
      <c r="H36" s="13"/>
      <c r="L36" s="3" t="s">
        <v>76</v>
      </c>
      <c r="N36" s="3" t="s">
        <v>39</v>
      </c>
    </row>
    <row r="37" spans="2:17" ht="14.4" x14ac:dyDescent="0.3">
      <c r="B37" s="8" t="s">
        <v>46</v>
      </c>
      <c r="E37" s="3" t="s">
        <v>87</v>
      </c>
      <c r="F37" s="3" t="s">
        <v>87</v>
      </c>
      <c r="G37" s="3" t="s">
        <v>88</v>
      </c>
      <c r="H37" s="13"/>
      <c r="P37" s="5" t="s">
        <v>40</v>
      </c>
    </row>
    <row r="38" spans="2:17" s="24" customFormat="1" x14ac:dyDescent="0.25">
      <c r="B38" s="96" t="s">
        <v>143</v>
      </c>
      <c r="C38" s="96"/>
      <c r="D38" s="96"/>
      <c r="E38" s="24" t="s">
        <v>144</v>
      </c>
      <c r="F38" s="24" t="s">
        <v>145</v>
      </c>
      <c r="G38" s="24" t="s">
        <v>146</v>
      </c>
      <c r="L38" s="24" t="s">
        <v>147</v>
      </c>
      <c r="N38" s="24" t="s">
        <v>83</v>
      </c>
      <c r="P38" s="24" t="s">
        <v>89</v>
      </c>
    </row>
    <row r="39" spans="2:17" ht="14.4" thickBot="1" x14ac:dyDescent="0.3"/>
    <row r="40" spans="2:17" ht="14.4" thickBot="1" x14ac:dyDescent="0.3">
      <c r="B40" s="92">
        <v>2500</v>
      </c>
      <c r="C40" s="105"/>
      <c r="D40" s="93"/>
      <c r="E40" s="12">
        <f>B40*12</f>
        <v>30000</v>
      </c>
      <c r="F40" s="12">
        <f>E40</f>
        <v>30000</v>
      </c>
      <c r="G40" s="15">
        <f>ROUND((IF(F40&lt;=16710,F40*26.75%,IF(F40&lt;=29500,4469.93+((F40-16710)*42.8%),IF(F40&lt;=51050,9944.05+((F40-29500)*48.15%),20320.38+((F40-51050)*53.5%))))),2)</f>
        <v>10184.799999999999</v>
      </c>
      <c r="H40" s="14"/>
      <c r="K40" s="12"/>
      <c r="L40" s="12">
        <f>ROUND(IF(F40&lt;=29480,2334,IF(F40&lt;=58960,(2334/3)+(2334*2/3*(58960-F40)/29480),2334/3)),2)</f>
        <v>2306.5500000000002</v>
      </c>
      <c r="N40" s="12">
        <f>MAX(G40-L40,0)</f>
        <v>7878.2499999999991</v>
      </c>
      <c r="P40" s="94">
        <f>ROUND(N40/12,2)</f>
        <v>656.52</v>
      </c>
      <c r="Q40" s="95"/>
    </row>
    <row r="42" spans="2:17" ht="14.4" x14ac:dyDescent="0.25">
      <c r="H42" s="76"/>
    </row>
    <row r="43" spans="2:17" x14ac:dyDescent="0.25">
      <c r="B43" s="10"/>
    </row>
    <row r="45" spans="2:17" x14ac:dyDescent="0.25">
      <c r="B45" s="6"/>
    </row>
    <row r="46" spans="2:17" x14ac:dyDescent="0.25">
      <c r="B46" s="6"/>
    </row>
    <row r="47" spans="2:17" x14ac:dyDescent="0.25">
      <c r="B47" s="6"/>
    </row>
    <row r="48" spans="2:17" ht="14.4" x14ac:dyDescent="0.25">
      <c r="B48" s="6"/>
      <c r="E48" s="75"/>
    </row>
    <row r="49" spans="2:12" ht="14.4" x14ac:dyDescent="0.25">
      <c r="B49" s="6"/>
      <c r="E49" s="76"/>
    </row>
    <row r="50" spans="2:12" ht="14.4" x14ac:dyDescent="0.3">
      <c r="E50" s="76"/>
      <c r="L50" s="8"/>
    </row>
    <row r="51" spans="2:12" ht="14.4" x14ac:dyDescent="0.3">
      <c r="B51" s="8"/>
      <c r="E51" s="76"/>
      <c r="L51" s="8"/>
    </row>
    <row r="52" spans="2:12" ht="14.4" x14ac:dyDescent="0.3">
      <c r="B52" s="8"/>
      <c r="E52" s="76"/>
    </row>
    <row r="53" spans="2:12" ht="14.4" x14ac:dyDescent="0.3">
      <c r="B53" s="8"/>
      <c r="E53" s="76"/>
    </row>
    <row r="54" spans="2:12" ht="14.4" x14ac:dyDescent="0.25">
      <c r="E54" s="76"/>
    </row>
    <row r="55" spans="2:12" ht="14.4" x14ac:dyDescent="0.25">
      <c r="E55" s="75"/>
    </row>
    <row r="56" spans="2:12" ht="14.4" x14ac:dyDescent="0.25">
      <c r="B56" s="12"/>
      <c r="C56" s="12"/>
      <c r="D56" s="12"/>
      <c r="E56" s="77"/>
      <c r="F56" s="12"/>
      <c r="G56" s="12"/>
    </row>
    <row r="57" spans="2:12" ht="14.4" x14ac:dyDescent="0.25">
      <c r="E57" s="77"/>
    </row>
    <row r="58" spans="2:12" ht="14.4" x14ac:dyDescent="0.25">
      <c r="E58" s="77"/>
      <c r="F58" s="12"/>
    </row>
    <row r="59" spans="2:12" ht="14.4" x14ac:dyDescent="0.25">
      <c r="E59" s="77"/>
    </row>
    <row r="60" spans="2:12" ht="14.4" x14ac:dyDescent="0.25">
      <c r="B60" s="6"/>
      <c r="E60" s="77"/>
    </row>
    <row r="61" spans="2:12" ht="14.4" x14ac:dyDescent="0.25">
      <c r="B61" s="6"/>
      <c r="E61" s="77"/>
    </row>
    <row r="62" spans="2:12" ht="14.4" x14ac:dyDescent="0.3">
      <c r="E62" s="75"/>
      <c r="L62" s="8"/>
    </row>
    <row r="63" spans="2:12" ht="14.4" x14ac:dyDescent="0.3">
      <c r="B63" s="8"/>
      <c r="E63" s="77"/>
      <c r="H63" s="13"/>
      <c r="L63" s="8"/>
    </row>
    <row r="64" spans="2:12" ht="14.4" x14ac:dyDescent="0.3">
      <c r="B64" s="8"/>
      <c r="E64" s="77"/>
      <c r="G64" s="13"/>
      <c r="H64" s="13"/>
    </row>
    <row r="65" spans="2:12" ht="14.4" x14ac:dyDescent="0.3">
      <c r="B65" s="8"/>
      <c r="E65" s="77"/>
    </row>
    <row r="66" spans="2:12" ht="14.4" x14ac:dyDescent="0.25">
      <c r="E66" s="77"/>
    </row>
    <row r="67" spans="2:12" ht="14.4" x14ac:dyDescent="0.25">
      <c r="E67" s="77"/>
    </row>
    <row r="68" spans="2:12" ht="14.4" x14ac:dyDescent="0.25">
      <c r="B68" s="12"/>
      <c r="C68" s="12"/>
      <c r="D68" s="12"/>
      <c r="E68" s="77"/>
      <c r="F68" s="12"/>
      <c r="G68" s="14"/>
      <c r="H68" s="14"/>
      <c r="I68" s="12"/>
      <c r="K68" s="12"/>
    </row>
    <row r="69" spans="2:12" ht="14.4" x14ac:dyDescent="0.25">
      <c r="E69" s="75"/>
      <c r="G69" s="14"/>
      <c r="H69" s="14"/>
    </row>
    <row r="70" spans="2:12" ht="14.4" x14ac:dyDescent="0.25">
      <c r="E70" s="77"/>
      <c r="F70" s="12"/>
    </row>
    <row r="71" spans="2:12" ht="14.4" x14ac:dyDescent="0.25">
      <c r="B71" s="6"/>
      <c r="E71" s="77"/>
    </row>
    <row r="72" spans="2:12" ht="14.4" x14ac:dyDescent="0.25">
      <c r="E72" s="77"/>
    </row>
    <row r="73" spans="2:12" ht="14.4" x14ac:dyDescent="0.25">
      <c r="B73" s="6"/>
      <c r="E73" s="77"/>
    </row>
    <row r="74" spans="2:12" ht="14.4" x14ac:dyDescent="0.3">
      <c r="E74" s="77"/>
      <c r="L74" s="8"/>
    </row>
    <row r="75" spans="2:12" ht="14.4" x14ac:dyDescent="0.3">
      <c r="B75" s="8"/>
      <c r="E75" s="77"/>
      <c r="H75" s="13"/>
      <c r="L75" s="8"/>
    </row>
    <row r="76" spans="2:12" ht="14.4" x14ac:dyDescent="0.3">
      <c r="B76" s="8"/>
      <c r="E76" s="75"/>
      <c r="H76" s="13"/>
    </row>
    <row r="77" spans="2:12" ht="14.4" x14ac:dyDescent="0.3">
      <c r="B77" s="8"/>
      <c r="E77" s="77"/>
    </row>
    <row r="78" spans="2:12" ht="14.4" x14ac:dyDescent="0.25">
      <c r="E78" s="77"/>
    </row>
    <row r="79" spans="2:12" ht="14.4" x14ac:dyDescent="0.25">
      <c r="E79" s="77"/>
    </row>
    <row r="80" spans="2:12" ht="14.4" x14ac:dyDescent="0.25">
      <c r="B80" s="12"/>
      <c r="C80" s="12"/>
      <c r="D80" s="12"/>
      <c r="E80" s="77"/>
      <c r="F80" s="12"/>
      <c r="G80" s="12"/>
      <c r="H80" s="14"/>
      <c r="K80" s="12"/>
    </row>
    <row r="81" spans="5:5" ht="14.4" x14ac:dyDescent="0.25">
      <c r="E81" s="77"/>
    </row>
    <row r="82" spans="5:5" ht="14.4" x14ac:dyDescent="0.25">
      <c r="E82" s="77"/>
    </row>
    <row r="83" spans="5:5" ht="14.4" x14ac:dyDescent="0.25">
      <c r="E83" s="75"/>
    </row>
    <row r="84" spans="5:5" ht="14.4" x14ac:dyDescent="0.25">
      <c r="E84" s="77"/>
    </row>
    <row r="85" spans="5:5" ht="14.4" x14ac:dyDescent="0.25">
      <c r="E85" s="77"/>
    </row>
    <row r="86" spans="5:5" ht="14.4" x14ac:dyDescent="0.25">
      <c r="E86" s="77"/>
    </row>
    <row r="87" spans="5:5" ht="14.4" x14ac:dyDescent="0.25">
      <c r="E87" s="77"/>
    </row>
    <row r="88" spans="5:5" ht="14.4" x14ac:dyDescent="0.25">
      <c r="E88" s="77"/>
    </row>
    <row r="89" spans="5:5" ht="14.4" x14ac:dyDescent="0.25">
      <c r="E89" s="77"/>
    </row>
    <row r="90" spans="5:5" ht="14.4" x14ac:dyDescent="0.25">
      <c r="E90" s="75"/>
    </row>
    <row r="91" spans="5:5" ht="14.4" x14ac:dyDescent="0.25">
      <c r="E91" s="77"/>
    </row>
    <row r="92" spans="5:5" ht="14.4" x14ac:dyDescent="0.25">
      <c r="E92" s="77"/>
    </row>
    <row r="93" spans="5:5" ht="14.4" x14ac:dyDescent="0.25">
      <c r="E93" s="77"/>
    </row>
    <row r="94" spans="5:5" ht="14.4" x14ac:dyDescent="0.25">
      <c r="E94" s="77"/>
    </row>
    <row r="95" spans="5:5" ht="14.4" x14ac:dyDescent="0.25">
      <c r="E95" s="77"/>
    </row>
    <row r="96" spans="5:5" ht="14.4" x14ac:dyDescent="0.25">
      <c r="E96" s="77"/>
    </row>
    <row r="97" spans="5:5" ht="14.4" x14ac:dyDescent="0.25">
      <c r="E97" s="75"/>
    </row>
    <row r="98" spans="5:5" ht="14.4" x14ac:dyDescent="0.25">
      <c r="E98" s="77"/>
    </row>
    <row r="99" spans="5:5" ht="14.4" x14ac:dyDescent="0.25">
      <c r="E99" s="77"/>
    </row>
    <row r="100" spans="5:5" ht="14.4" x14ac:dyDescent="0.25">
      <c r="E100" s="77"/>
    </row>
    <row r="101" spans="5:5" ht="14.4" x14ac:dyDescent="0.25">
      <c r="E101" s="77"/>
    </row>
    <row r="102" spans="5:5" ht="14.4" x14ac:dyDescent="0.25">
      <c r="E102" s="77"/>
    </row>
    <row r="103" spans="5:5" ht="14.4" x14ac:dyDescent="0.25">
      <c r="E103" s="77"/>
    </row>
    <row r="104" spans="5:5" ht="14.4" x14ac:dyDescent="0.25">
      <c r="E104" s="75"/>
    </row>
    <row r="105" spans="5:5" ht="14.4" x14ac:dyDescent="0.25">
      <c r="E105" s="77"/>
    </row>
    <row r="106" spans="5:5" ht="14.4" x14ac:dyDescent="0.25">
      <c r="E106" s="77"/>
    </row>
    <row r="107" spans="5:5" ht="14.4" x14ac:dyDescent="0.25">
      <c r="E107" s="77"/>
    </row>
    <row r="108" spans="5:5" ht="14.4" x14ac:dyDescent="0.25">
      <c r="E108" s="77"/>
    </row>
    <row r="109" spans="5:5" ht="14.4" x14ac:dyDescent="0.25">
      <c r="E109" s="77"/>
    </row>
    <row r="110" spans="5:5" ht="14.4" x14ac:dyDescent="0.25">
      <c r="E110" s="77"/>
    </row>
    <row r="111" spans="5:5" ht="14.4" x14ac:dyDescent="0.25">
      <c r="E111" s="75"/>
    </row>
    <row r="112" spans="5:5" ht="14.4" x14ac:dyDescent="0.25">
      <c r="E112" s="77"/>
    </row>
    <row r="113" spans="5:5" ht="14.4" x14ac:dyDescent="0.25">
      <c r="E113" s="77"/>
    </row>
    <row r="114" spans="5:5" ht="14.4" x14ac:dyDescent="0.25">
      <c r="E114" s="77"/>
    </row>
    <row r="115" spans="5:5" ht="14.4" x14ac:dyDescent="0.25">
      <c r="E115" s="77"/>
    </row>
    <row r="116" spans="5:5" ht="14.4" x14ac:dyDescent="0.25">
      <c r="E116" s="77"/>
    </row>
    <row r="117" spans="5:5" ht="14.4" x14ac:dyDescent="0.25">
      <c r="E117" s="77"/>
    </row>
    <row r="118" spans="5:5" ht="14.4" x14ac:dyDescent="0.25">
      <c r="E118" s="75"/>
    </row>
    <row r="119" spans="5:5" ht="14.4" x14ac:dyDescent="0.25">
      <c r="E119" s="77"/>
    </row>
    <row r="120" spans="5:5" ht="14.4" x14ac:dyDescent="0.25">
      <c r="E120" s="77"/>
    </row>
    <row r="121" spans="5:5" ht="14.4" x14ac:dyDescent="0.25">
      <c r="E121" s="77"/>
    </row>
    <row r="122" spans="5:5" ht="14.4" x14ac:dyDescent="0.25">
      <c r="E122" s="77"/>
    </row>
    <row r="123" spans="5:5" ht="14.4" x14ac:dyDescent="0.25">
      <c r="E123" s="77"/>
    </row>
    <row r="124" spans="5:5" ht="14.4" x14ac:dyDescent="0.25">
      <c r="E124" s="77"/>
    </row>
  </sheetData>
  <sheetProtection algorithmName="SHA-512" hashValue="IVsjbHZ57xtu8loofAjryLiURAjtHXhCkxzJvGT3/9jHo6VOOX8wthiTVfkdLFkmylByNqHQe4TR5yZXFYwzsA==" saltValue="ewjkhcOMPJMCCrvjsDEJIQ==" spinCount="100000" sheet="1" selectLockedCells="1"/>
  <mergeCells count="17">
    <mergeCell ref="B2:J2"/>
    <mergeCell ref="B9:H9"/>
    <mergeCell ref="B11:L11"/>
    <mergeCell ref="B12:L12"/>
    <mergeCell ref="B17:D17"/>
    <mergeCell ref="B40:D40"/>
    <mergeCell ref="B38:D38"/>
    <mergeCell ref="S17:U17"/>
    <mergeCell ref="S28:U28"/>
    <mergeCell ref="V20:W20"/>
    <mergeCell ref="V31:W31"/>
    <mergeCell ref="P40:Q40"/>
    <mergeCell ref="P20:Q20"/>
    <mergeCell ref="P31:Q31"/>
    <mergeCell ref="B20:D20"/>
    <mergeCell ref="B28:D28"/>
    <mergeCell ref="B31:D31"/>
  </mergeCells>
  <dataValidations count="1">
    <dataValidation type="list" allowBlank="1" showInputMessage="1" showErrorMessage="1" sqref="J31 J20" xr:uid="{DA9943BE-FBA6-4FF4-9A5D-C5B453B9ADDE}">
      <formula1>Enfants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3484-B1C7-4ABC-9F63-52F5A6ACA308}">
  <dimension ref="B2:E65"/>
  <sheetViews>
    <sheetView zoomScale="80" zoomScaleNormal="80" workbookViewId="0">
      <selection activeCell="C47" sqref="C47:D47"/>
    </sheetView>
  </sheetViews>
  <sheetFormatPr baseColWidth="10" defaultColWidth="8.88671875" defaultRowHeight="13.8" x14ac:dyDescent="0.25"/>
  <cols>
    <col min="1" max="1" width="3.109375" style="3" customWidth="1"/>
    <col min="2" max="2" width="11.5546875" style="3" customWidth="1"/>
    <col min="3" max="3" width="54.33203125" style="3" customWidth="1"/>
    <col min="4" max="4" width="61.6640625" style="3" customWidth="1"/>
    <col min="5" max="16384" width="8.88671875" style="3"/>
  </cols>
  <sheetData>
    <row r="2" spans="2:4" x14ac:dyDescent="0.25">
      <c r="B2" s="10" t="s">
        <v>92</v>
      </c>
    </row>
    <row r="3" spans="2:4" ht="14.4" thickBot="1" x14ac:dyDescent="0.3">
      <c r="C3" s="25"/>
      <c r="D3" s="26"/>
    </row>
    <row r="4" spans="2:4" ht="45" customHeight="1" thickBot="1" x14ac:dyDescent="0.3">
      <c r="C4" s="53" t="s">
        <v>93</v>
      </c>
      <c r="D4" s="27" t="s">
        <v>94</v>
      </c>
    </row>
    <row r="5" spans="2:4" ht="21" customHeight="1" x14ac:dyDescent="0.25">
      <c r="C5" s="28" t="s">
        <v>173</v>
      </c>
      <c r="D5" s="29" t="s">
        <v>95</v>
      </c>
    </row>
    <row r="6" spans="2:4" ht="18.75" customHeight="1" x14ac:dyDescent="0.25">
      <c r="C6" s="28" t="s">
        <v>174</v>
      </c>
      <c r="D6" s="29" t="s">
        <v>176</v>
      </c>
    </row>
    <row r="7" spans="2:4" x14ac:dyDescent="0.25">
      <c r="C7" s="28" t="s">
        <v>175</v>
      </c>
      <c r="D7" s="29" t="s">
        <v>177</v>
      </c>
    </row>
    <row r="8" spans="2:4" ht="14.4" thickBot="1" x14ac:dyDescent="0.3">
      <c r="C8" s="30" t="s">
        <v>190</v>
      </c>
      <c r="D8" s="31" t="s">
        <v>178</v>
      </c>
    </row>
    <row r="10" spans="2:4" ht="15" customHeight="1" x14ac:dyDescent="0.25">
      <c r="B10" s="52" t="s">
        <v>96</v>
      </c>
    </row>
    <row r="11" spans="2:4" ht="14.4" thickBot="1" x14ac:dyDescent="0.3">
      <c r="C11" s="26"/>
      <c r="D11" s="26"/>
    </row>
    <row r="12" spans="2:4" ht="14.4" thickBot="1" x14ac:dyDescent="0.3">
      <c r="B12" s="33"/>
      <c r="C12" s="34" t="s">
        <v>97</v>
      </c>
      <c r="D12" s="35" t="s">
        <v>98</v>
      </c>
    </row>
    <row r="13" spans="2:4" x14ac:dyDescent="0.25">
      <c r="B13" s="33"/>
      <c r="C13" s="36">
        <v>1</v>
      </c>
      <c r="D13" s="37" t="s">
        <v>160</v>
      </c>
    </row>
    <row r="14" spans="2:4" ht="16.2" customHeight="1" x14ac:dyDescent="0.25">
      <c r="B14" s="33"/>
      <c r="C14" s="36">
        <v>2</v>
      </c>
      <c r="D14" s="36" t="s">
        <v>161</v>
      </c>
    </row>
    <row r="15" spans="2:4" ht="16.95" customHeight="1" x14ac:dyDescent="0.25">
      <c r="B15" s="33"/>
      <c r="C15" s="36">
        <v>3</v>
      </c>
      <c r="D15" s="36" t="s">
        <v>162</v>
      </c>
    </row>
    <row r="16" spans="2:4" ht="13.2" customHeight="1" x14ac:dyDescent="0.25">
      <c r="B16" s="33"/>
      <c r="C16" s="36">
        <v>4</v>
      </c>
      <c r="D16" s="36" t="s">
        <v>163</v>
      </c>
    </row>
    <row r="17" spans="2:4" x14ac:dyDescent="0.25">
      <c r="B17" s="33"/>
      <c r="C17" s="36">
        <v>5</v>
      </c>
      <c r="D17" s="36" t="s">
        <v>164</v>
      </c>
    </row>
    <row r="18" spans="2:4" x14ac:dyDescent="0.25">
      <c r="B18" s="33"/>
      <c r="C18" s="36">
        <v>6</v>
      </c>
      <c r="D18" s="36" t="s">
        <v>165</v>
      </c>
    </row>
    <row r="19" spans="2:4" x14ac:dyDescent="0.25">
      <c r="B19" s="33"/>
      <c r="C19" s="36">
        <v>7</v>
      </c>
      <c r="D19" s="36" t="s">
        <v>166</v>
      </c>
    </row>
    <row r="20" spans="2:4" ht="14.4" customHeight="1" thickBot="1" x14ac:dyDescent="0.3">
      <c r="B20" s="33"/>
      <c r="C20" s="38">
        <v>8</v>
      </c>
      <c r="D20" s="38" t="s">
        <v>167</v>
      </c>
    </row>
    <row r="21" spans="2:4" ht="27.6" customHeight="1" x14ac:dyDescent="0.25">
      <c r="B21" s="33"/>
      <c r="C21" s="110" t="s">
        <v>168</v>
      </c>
      <c r="D21" s="111"/>
    </row>
    <row r="22" spans="2:4" ht="13.95" customHeight="1" x14ac:dyDescent="0.25">
      <c r="B22" s="33"/>
      <c r="C22" s="112" t="s">
        <v>169</v>
      </c>
      <c r="D22" s="113"/>
    </row>
    <row r="23" spans="2:4" ht="13.95" customHeight="1" x14ac:dyDescent="0.25">
      <c r="B23" s="33"/>
      <c r="C23" s="112" t="s">
        <v>170</v>
      </c>
      <c r="D23" s="113"/>
    </row>
    <row r="24" spans="2:4" ht="13.95" customHeight="1" thickBot="1" x14ac:dyDescent="0.3">
      <c r="B24" s="33"/>
      <c r="C24" s="42" t="s">
        <v>99</v>
      </c>
      <c r="D24" s="39"/>
    </row>
    <row r="25" spans="2:4" ht="13.95" customHeight="1" thickBot="1" x14ac:dyDescent="0.3">
      <c r="B25" s="33"/>
      <c r="C25" s="40" t="s">
        <v>100</v>
      </c>
      <c r="D25" s="41"/>
    </row>
    <row r="27" spans="2:4" x14ac:dyDescent="0.25">
      <c r="B27" s="10" t="s">
        <v>101</v>
      </c>
    </row>
    <row r="28" spans="2:4" ht="16.95" customHeight="1" x14ac:dyDescent="0.25">
      <c r="C28" s="114" t="s">
        <v>102</v>
      </c>
      <c r="D28" s="114"/>
    </row>
    <row r="29" spans="2:4" ht="14.4" customHeight="1" x14ac:dyDescent="0.25">
      <c r="B29" s="45" t="s">
        <v>103</v>
      </c>
      <c r="C29" s="114" t="s">
        <v>104</v>
      </c>
      <c r="D29" s="114"/>
    </row>
    <row r="30" spans="2:4" ht="28.2" customHeight="1" x14ac:dyDescent="0.25">
      <c r="B30" s="45" t="s">
        <v>103</v>
      </c>
      <c r="C30" s="114" t="s">
        <v>105</v>
      </c>
      <c r="D30" s="114"/>
    </row>
    <row r="31" spans="2:4" ht="28.2" customHeight="1" thickBot="1" x14ac:dyDescent="0.3">
      <c r="B31" s="45"/>
      <c r="C31" s="1"/>
      <c r="D31" s="1"/>
    </row>
    <row r="32" spans="2:4" ht="28.2" customHeight="1" thickTop="1" x14ac:dyDescent="0.25">
      <c r="B32" s="45"/>
      <c r="C32" s="115" t="s">
        <v>106</v>
      </c>
      <c r="D32" s="118" t="s">
        <v>107</v>
      </c>
    </row>
    <row r="33" spans="2:5" ht="28.2" customHeight="1" x14ac:dyDescent="0.25">
      <c r="B33" s="45"/>
      <c r="C33" s="116"/>
      <c r="D33" s="119"/>
    </row>
    <row r="34" spans="2:5" ht="15" customHeight="1" thickBot="1" x14ac:dyDescent="0.3">
      <c r="C34" s="117"/>
      <c r="D34" s="120"/>
    </row>
    <row r="35" spans="2:5" ht="57.6" customHeight="1" x14ac:dyDescent="0.25">
      <c r="B35" s="33"/>
      <c r="C35" s="56" t="s">
        <v>116</v>
      </c>
      <c r="D35" s="54" t="s">
        <v>160</v>
      </c>
    </row>
    <row r="36" spans="2:5" ht="18" customHeight="1" x14ac:dyDescent="0.25">
      <c r="B36" s="33"/>
      <c r="C36" s="56" t="s">
        <v>117</v>
      </c>
      <c r="D36" s="54" t="s">
        <v>160</v>
      </c>
    </row>
    <row r="37" spans="2:5" ht="56.4" customHeight="1" x14ac:dyDescent="0.25">
      <c r="B37" s="33"/>
      <c r="C37" s="56" t="s">
        <v>151</v>
      </c>
      <c r="D37" s="54" t="s">
        <v>179</v>
      </c>
    </row>
    <row r="38" spans="2:5" ht="48" customHeight="1" x14ac:dyDescent="0.25">
      <c r="B38" s="33"/>
      <c r="C38" s="56" t="s">
        <v>155</v>
      </c>
      <c r="D38" s="54" t="s">
        <v>160</v>
      </c>
    </row>
    <row r="39" spans="2:5" ht="54.6" customHeight="1" x14ac:dyDescent="0.25">
      <c r="B39" s="33"/>
      <c r="C39" s="56" t="s">
        <v>183</v>
      </c>
      <c r="D39" s="54" t="s">
        <v>180</v>
      </c>
    </row>
    <row r="40" spans="2:5" ht="61.95" customHeight="1" thickBot="1" x14ac:dyDescent="0.3">
      <c r="B40" s="33"/>
      <c r="C40" s="57" t="s">
        <v>182</v>
      </c>
      <c r="D40" s="55" t="s">
        <v>181</v>
      </c>
    </row>
    <row r="41" spans="2:5" ht="19.2" customHeight="1" x14ac:dyDescent="0.25">
      <c r="B41" s="33"/>
      <c r="C41" s="127" t="s">
        <v>154</v>
      </c>
      <c r="D41" s="128"/>
    </row>
    <row r="42" spans="2:5" ht="72.599999999999994" customHeight="1" x14ac:dyDescent="0.25">
      <c r="B42" s="33"/>
      <c r="C42" s="129" t="s">
        <v>108</v>
      </c>
      <c r="D42" s="130"/>
    </row>
    <row r="43" spans="2:5" ht="15.6" customHeight="1" x14ac:dyDescent="0.25">
      <c r="B43" s="33"/>
      <c r="C43" s="129" t="s">
        <v>152</v>
      </c>
      <c r="D43" s="130"/>
    </row>
    <row r="44" spans="2:5" ht="13.95" hidden="1" customHeight="1" x14ac:dyDescent="0.25">
      <c r="B44" s="33"/>
      <c r="C44" s="129"/>
      <c r="D44" s="130"/>
    </row>
    <row r="45" spans="2:5" ht="13.95" hidden="1" customHeight="1" x14ac:dyDescent="0.25">
      <c r="B45" s="33"/>
      <c r="C45" s="129"/>
      <c r="D45" s="130"/>
    </row>
    <row r="46" spans="2:5" ht="30" customHeight="1" x14ac:dyDescent="0.25">
      <c r="B46" s="33"/>
      <c r="C46" s="132" t="s">
        <v>184</v>
      </c>
      <c r="D46" s="130"/>
    </row>
    <row r="47" spans="2:5" ht="27.6" customHeight="1" x14ac:dyDescent="0.25">
      <c r="B47" s="33"/>
      <c r="C47" s="129" t="s">
        <v>109</v>
      </c>
      <c r="D47" s="130"/>
    </row>
    <row r="48" spans="2:5" ht="14.4" customHeight="1" thickBot="1" x14ac:dyDescent="0.3">
      <c r="B48" s="33"/>
      <c r="C48" s="133" t="s">
        <v>31</v>
      </c>
      <c r="D48" s="134"/>
      <c r="E48" s="43"/>
    </row>
    <row r="49" spans="2:4" ht="14.4" thickTop="1" x14ac:dyDescent="0.25"/>
    <row r="50" spans="2:4" ht="27.6" customHeight="1" x14ac:dyDescent="0.25">
      <c r="B50" s="52" t="s">
        <v>110</v>
      </c>
    </row>
    <row r="51" spans="2:4" ht="16.5" customHeight="1" x14ac:dyDescent="0.25">
      <c r="B51" s="32"/>
      <c r="C51" s="114" t="s">
        <v>111</v>
      </c>
      <c r="D51" s="114"/>
    </row>
    <row r="52" spans="2:4" ht="23.25" customHeight="1" x14ac:dyDescent="0.25">
      <c r="B52" s="32"/>
      <c r="C52" s="114" t="s">
        <v>112</v>
      </c>
      <c r="D52" s="114"/>
    </row>
    <row r="53" spans="2:4" ht="22.2" customHeight="1" x14ac:dyDescent="0.25">
      <c r="B53" s="32"/>
      <c r="C53" s="131" t="s">
        <v>191</v>
      </c>
      <c r="D53" s="131"/>
    </row>
    <row r="54" spans="2:4" ht="14.4" thickBot="1" x14ac:dyDescent="0.3">
      <c r="C54" s="26"/>
      <c r="D54" s="44"/>
    </row>
    <row r="55" spans="2:4" ht="15.6" customHeight="1" thickTop="1" x14ac:dyDescent="0.25">
      <c r="C55" s="115" t="s">
        <v>106</v>
      </c>
      <c r="D55" s="118" t="s">
        <v>107</v>
      </c>
    </row>
    <row r="56" spans="2:4" ht="15" customHeight="1" x14ac:dyDescent="0.25">
      <c r="B56" s="33"/>
      <c r="C56" s="116"/>
      <c r="D56" s="119"/>
    </row>
    <row r="57" spans="2:4" ht="15.6" customHeight="1" thickBot="1" x14ac:dyDescent="0.3">
      <c r="B57" s="33"/>
      <c r="C57" s="117"/>
      <c r="D57" s="120"/>
    </row>
    <row r="58" spans="2:4" x14ac:dyDescent="0.25">
      <c r="B58" s="33"/>
      <c r="C58" s="58" t="s">
        <v>113</v>
      </c>
      <c r="D58" s="59" t="s">
        <v>160</v>
      </c>
    </row>
    <row r="59" spans="2:4" ht="15.6" customHeight="1" x14ac:dyDescent="0.25">
      <c r="B59" s="33"/>
      <c r="C59" s="56" t="s">
        <v>114</v>
      </c>
      <c r="D59" s="54" t="s">
        <v>160</v>
      </c>
    </row>
    <row r="60" spans="2:4" ht="57" customHeight="1" x14ac:dyDescent="0.25">
      <c r="B60" s="33"/>
      <c r="C60" s="56" t="s">
        <v>151</v>
      </c>
      <c r="D60" s="54" t="s">
        <v>179</v>
      </c>
    </row>
    <row r="61" spans="2:4" ht="54.75" customHeight="1" thickBot="1" x14ac:dyDescent="0.3">
      <c r="B61" s="33"/>
      <c r="C61" s="57" t="s">
        <v>153</v>
      </c>
      <c r="D61" s="55" t="s">
        <v>160</v>
      </c>
    </row>
    <row r="62" spans="2:4" ht="19.2" customHeight="1" x14ac:dyDescent="0.25">
      <c r="B62" s="33"/>
      <c r="C62" s="123" t="s">
        <v>154</v>
      </c>
      <c r="D62" s="124"/>
    </row>
    <row r="63" spans="2:4" ht="70.8" customHeight="1" x14ac:dyDescent="0.25">
      <c r="C63" s="125" t="s">
        <v>115</v>
      </c>
      <c r="D63" s="126"/>
    </row>
    <row r="64" spans="2:4" ht="14.4" thickBot="1" x14ac:dyDescent="0.3">
      <c r="C64" s="121" t="s">
        <v>152</v>
      </c>
      <c r="D64" s="122"/>
    </row>
    <row r="65" ht="14.4" thickTop="1" x14ac:dyDescent="0.25"/>
  </sheetData>
  <sheetProtection algorithmName="SHA-512" hashValue="i2QvBY0fNn816PucbWPtQq4NtrzWHg3fQmQOV7Q3ASjoMvk8UFQlBneAxifDAc8mqgHNc9ewx8QiEywCzQhq8Q==" saltValue="nqbytFQZ5juCfCzu+k3NWg==" spinCount="100000" sheet="1" selectLockedCells="1" selectUnlockedCells="1"/>
  <mergeCells count="22">
    <mergeCell ref="C64:D64"/>
    <mergeCell ref="D55:D57"/>
    <mergeCell ref="C62:D62"/>
    <mergeCell ref="C63:D63"/>
    <mergeCell ref="C41:D41"/>
    <mergeCell ref="C42:D42"/>
    <mergeCell ref="C43:D45"/>
    <mergeCell ref="C55:C57"/>
    <mergeCell ref="C52:D52"/>
    <mergeCell ref="C51:D51"/>
    <mergeCell ref="C53:D53"/>
    <mergeCell ref="C46:D46"/>
    <mergeCell ref="C47:D47"/>
    <mergeCell ref="C48:D48"/>
    <mergeCell ref="C21:D21"/>
    <mergeCell ref="C22:D22"/>
    <mergeCell ref="C23:D23"/>
    <mergeCell ref="C29:D29"/>
    <mergeCell ref="C32:C34"/>
    <mergeCell ref="D32:D34"/>
    <mergeCell ref="C28:D28"/>
    <mergeCell ref="C30:D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4114-10A8-41CE-BEDF-E5EB3F966BF4}">
  <dimension ref="A1:A17"/>
  <sheetViews>
    <sheetView workbookViewId="0">
      <selection sqref="A1:A17"/>
    </sheetView>
  </sheetViews>
  <sheetFormatPr baseColWidth="10" defaultRowHeight="14.4" x14ac:dyDescent="0.3"/>
  <sheetData>
    <row r="1" spans="1:1" x14ac:dyDescent="0.3">
      <c r="A1" s="3">
        <v>0</v>
      </c>
    </row>
    <row r="2" spans="1:1" x14ac:dyDescent="0.3">
      <c r="A2" s="85">
        <v>624</v>
      </c>
    </row>
    <row r="3" spans="1:1" x14ac:dyDescent="0.3">
      <c r="A3" s="86">
        <v>1656</v>
      </c>
    </row>
    <row r="4" spans="1:1" x14ac:dyDescent="0.3">
      <c r="A4" s="86">
        <v>4404</v>
      </c>
    </row>
    <row r="5" spans="1:1" x14ac:dyDescent="0.3">
      <c r="A5" s="86">
        <v>7620</v>
      </c>
    </row>
    <row r="6" spans="1:1" x14ac:dyDescent="0.3">
      <c r="A6" s="86">
        <v>11100</v>
      </c>
    </row>
    <row r="7" spans="1:1" x14ac:dyDescent="0.3">
      <c r="A7" s="86">
        <v>14592</v>
      </c>
    </row>
    <row r="8" spans="1:1" x14ac:dyDescent="0.3">
      <c r="A8" s="86">
        <v>18120</v>
      </c>
    </row>
    <row r="9" spans="1:1" x14ac:dyDescent="0.3">
      <c r="A9" s="86">
        <v>21996</v>
      </c>
    </row>
    <row r="10" spans="1:1" x14ac:dyDescent="0.3">
      <c r="A10" s="87">
        <f t="shared" ref="A10:A17" si="0">A9+3864</f>
        <v>25860</v>
      </c>
    </row>
    <row r="11" spans="1:1" x14ac:dyDescent="0.3">
      <c r="A11" s="86">
        <f t="shared" si="0"/>
        <v>29724</v>
      </c>
    </row>
    <row r="12" spans="1:1" x14ac:dyDescent="0.3">
      <c r="A12" s="86">
        <f t="shared" si="0"/>
        <v>33588</v>
      </c>
    </row>
    <row r="13" spans="1:1" x14ac:dyDescent="0.3">
      <c r="A13" s="86">
        <f t="shared" si="0"/>
        <v>37452</v>
      </c>
    </row>
    <row r="14" spans="1:1" x14ac:dyDescent="0.3">
      <c r="A14" s="86">
        <f t="shared" si="0"/>
        <v>41316</v>
      </c>
    </row>
    <row r="15" spans="1:1" x14ac:dyDescent="0.3">
      <c r="A15" s="86">
        <f t="shared" si="0"/>
        <v>45180</v>
      </c>
    </row>
    <row r="16" spans="1:1" x14ac:dyDescent="0.3">
      <c r="A16" s="86">
        <f t="shared" si="0"/>
        <v>49044</v>
      </c>
    </row>
    <row r="17" spans="1:1" x14ac:dyDescent="0.3">
      <c r="A17" s="86">
        <f t="shared" si="0"/>
        <v>52908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V y J W 7 n 6 g o m m A A A A 9 g A A A B I A H A B D b 2 5 m a W c v U G F j a 2 F n Z S 5 4 b W w g o h g A K K A U A A A A A A A A A A A A A A A A A A A A A A A A A A A A h Y 9 L D o I w A E S v Q r q n H z Q R S S m J x p 0 k J i b G b V M K N E I x b b H c z Y V H 8 g p i F H X n c t 6 8 x c z 9 e q P Z 0 D b B R R q r O p 0 C A j E I p B Z d o X S V g t 6 V Y Q w y R n d c n H g l g 1 H W N h l s k Y L a u X O C k P c e + h n s T I U i j A k 6 5 t u 9 q G X L w U d W / + V Q a e u 4 F h I w e n i N Y R E k 8 y U k i x h i i i Z I c 6 W / Q j T u f b Y / k K 7 7 x v V G s t K E q w 1 F U 6 T o / Y E 9 A F B L A w Q U A A I A C A B B X I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V y J W y i K R 7 g O A A A A E Q A A A B M A H A B G b 3 J t d W x h c y 9 T Z W N 0 a W 9 u M S 5 t I K I Y A C i g F A A A A A A A A A A A A A A A A A A A A A A A A A A A A C t O T S 7 J z M 9 T C I b Q h t Y A U E s B A i 0 A F A A C A A g A Q V y J W 7 n 6 g o m m A A A A 9 g A A A B I A A A A A A A A A A A A A A A A A A A A A A E N v b m Z p Z y 9 Q Y W N r Y W d l L n h t b F B L A Q I t A B Q A A g A I A E F c i V s P y u m r p A A A A O k A A A A T A A A A A A A A A A A A A A A A A P I A A A B b Q 2 9 u d G V u d F 9 U e X B l c 1 0 u e G 1 s U E s B A i 0 A F A A C A A g A Q V y J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X 1 g E F t J x h J s c u G e / z K V z M A A A A A A g A A A A A A E G Y A A A A B A A A g A A A A U T w g A 2 9 3 x I K q s E g 7 U o P u P l v 1 s r v a e 6 a 0 A 5 J + S + S P 5 U 4 A A A A A D o A A A A A C A A A g A A A A W 4 w + Y p b Z c F F 6 S M 9 N I G x t 2 X g F o x g P Q H q U U 0 b q n N y q S u Z Q A A A A 4 T 3 D C X i w S 1 P r c n e Q c s e y 6 R T h X P d O M 4 0 h X d 2 E h f y l 2 1 g M i z R k 0 7 q / F 4 K r T X q J j A q u J a w 5 6 I j t P + B + P e / S B h H 8 V 0 e / v N L 6 + g p L W z + I J w n A E E d A A A A A e b T h C Q N i F H f I 9 u a D 2 S V O k U n w z f d d + 3 U l d J P r / 9 S f i M 3 Z c X M f t J D H N n 8 l l n t 5 Q d 9 Y v g N 4 L J B r Z d / O 6 k C n R s + Q N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SCONET Form" ma:contentTypeID="0x0101009A01D4B3E4B6DD49871495FF5D8BB98D004351A91AC4E36648ACE23B3F3BCD3C53" ma:contentTypeVersion="10" ma:contentTypeDescription="Create a new document." ma:contentTypeScope="" ma:versionID="806b45b898f21ade4b7189c2d1399738">
  <xsd:schema xmlns:xsd="http://www.w3.org/2001/XMLSchema" xmlns:xs="http://www.w3.org/2001/XMLSchema" xmlns:p="http://schemas.microsoft.com/office/2006/metadata/properties" xmlns:ns2="ae8ecb13-b32c-4a88-9e6e-79190015686d" xmlns:ns3="927d2f4b-761f-476c-99e0-cb8d3c6acfa8" xmlns:ns4="26afcf1e-a55f-436a-bf0c-7c423c364513" xmlns:ns5="aa32b9cf-9dc6-4651-a179-cc940fded4fc" targetNamespace="http://schemas.microsoft.com/office/2006/metadata/properties" ma:root="true" ma:fieldsID="5574e21e956f042ef74a32f4f36215a6" ns2:_="" ns3:_="" ns4:_="" ns5:_="">
    <xsd:import namespace="ae8ecb13-b32c-4a88-9e6e-79190015686d"/>
    <xsd:import namespace="927d2f4b-761f-476c-99e0-cb8d3c6acfa8"/>
    <xsd:import namespace="26afcf1e-a55f-436a-bf0c-7c423c364513"/>
    <xsd:import namespace="aa32b9cf-9dc6-4651-a179-cc940fded4fc"/>
    <xsd:element name="properties">
      <xsd:complexType>
        <xsd:sequence>
          <xsd:element name="documentManagement">
            <xsd:complexType>
              <xsd:all>
                <xsd:element ref="ns2:FinFisconetDispSummary" minOccurs="0"/>
                <xsd:element ref="ns2:FinFisconetLanguage"/>
                <xsd:element ref="ns2:FinFisconetIsPublic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5:MediaServiceDateTaken" minOccurs="0"/>
                <xsd:element ref="ns5:MediaLengthInSecond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ecb13-b32c-4a88-9e6e-79190015686d" elementFormDefault="qualified">
    <xsd:import namespace="http://schemas.microsoft.com/office/2006/documentManagement/types"/>
    <xsd:import namespace="http://schemas.microsoft.com/office/infopath/2007/PartnerControls"/>
    <xsd:element name="FinFisconetDispSummary" ma:index="8" nillable="true" ma:displayName="FinFisconetDispSummary" ma:internalName="FinFisconetDispSummary" ma:readOnly="false">
      <xsd:simpleType>
        <xsd:restriction base="dms:Note"/>
      </xsd:simpleType>
    </xsd:element>
    <xsd:element name="FinFisconetLanguage" ma:index="9" ma:displayName="Language" ma:format="Dropdown" ma:internalName="FinFisconetLanguage">
      <xsd:simpleType>
        <xsd:restriction base="dms:Choice">
          <xsd:enumeration value="nl"/>
          <xsd:enumeration value="fr"/>
          <xsd:enumeration value="en"/>
          <xsd:enumeration value="de"/>
        </xsd:restriction>
      </xsd:simpleType>
    </xsd:element>
    <xsd:element name="FinFisconetIsPublic" ma:index="10" nillable="true" ma:displayName="Is public" ma:default="0" ma:internalName="FinFisconetIsPublic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d2f4b-761f-476c-99e0-cb8d3c6ac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fcf1e-a55f-436a-bf0c-7c423c364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b9cf-9dc6-4651-a179-cc940fded4f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FisconetLanguage xmlns="ae8ecb13-b32c-4a88-9e6e-79190015686d">fr</FinFisconetLanguage>
    <FinFisconetDispSummary xmlns="ae8ecb13-b32c-4a88-9e6e-79190015686d" xsi:nil="true"/>
    <FinFisconetIsPublic xmlns="ae8ecb13-b32c-4a88-9e6e-79190015686d">true</FinFisconetIsPublic>
  </documentManagement>
</p:properties>
</file>

<file path=customXml/itemProps1.xml><?xml version="1.0" encoding="utf-8"?>
<ds:datastoreItem xmlns:ds="http://schemas.openxmlformats.org/officeDocument/2006/customXml" ds:itemID="{8082405D-BD02-48E4-82F4-EA66A164AC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3FF08E-932B-40D8-BF10-FA73CC83893F}"/>
</file>

<file path=customXml/itemProps3.xml><?xml version="1.0" encoding="utf-8"?>
<ds:datastoreItem xmlns:ds="http://schemas.openxmlformats.org/officeDocument/2006/customXml" ds:itemID="{645AB464-615D-4851-81FF-34642FBA4A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8298DA-2C4F-4212-B7F6-3A79F39A77B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5690ac08-5701-4c93-bd7f-d6cfe462027e"/>
    <ds:schemaRef ds:uri="http://purl.org/dc/terms/"/>
    <ds:schemaRef ds:uri="http://www.w3.org/XML/1998/namespace"/>
    <ds:schemaRef ds:uri="http://schemas.microsoft.com/office/infopath/2007/PartnerControls"/>
    <ds:schemaRef ds:uri="27ed5300-e342-449e-bdc1-dc0e3be6b475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50ce75f-b860-462d-8c8d-f0259979760d}" enabled="1" method="Standard" siteId="{4cfa3947-0301-459b-ac3c-e75051e3476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Légende</vt:lpstr>
      <vt:lpstr>Blad1</vt:lpstr>
      <vt:lpstr>Rémunérations</vt:lpstr>
      <vt:lpstr>Dirigeants d'entreprise</vt:lpstr>
      <vt:lpstr>Pensions et prépensions</vt:lpstr>
      <vt:lpstr>Annexes 1, 3 4 et 5 Formule-clé</vt:lpstr>
      <vt:lpstr>Feuil1</vt:lpstr>
      <vt:lpstr>'Dirigeants d''entreprise'!_ftn1</vt:lpstr>
      <vt:lpstr>Rémunérations!_ftn1</vt:lpstr>
      <vt:lpstr>'Dirigeants d''entreprise'!_ftnref1</vt:lpstr>
      <vt:lpstr>Rémunérations!_ftnref1</vt:lpstr>
      <vt:lpstr>Enfants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Simulateur - Précompte professionnel 2023</dc:title>
  <dc:subject/>
  <dc:creator/>
  <cp:keywords/>
  <dc:description/>
  <cp:lastModifiedBy>Margaux Devahive</cp:lastModifiedBy>
  <cp:revision/>
  <dcterms:created xsi:type="dcterms:W3CDTF">2022-12-28T16:44:28Z</dcterms:created>
  <dcterms:modified xsi:type="dcterms:W3CDTF">2026-01-21T15:18:52Z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0x0101009A01D4B3E4B6DD49871495FF5D8BB98D004351A91AC4E36648ACE23B3F3BCD3C53</vt:lpwstr>
  </property>
  <property fmtid="{D5CDD505-2E9C-101B-9397-08002B2CF9AE}" pid="3" name="MediaServiceImageTags">
    <vt:lpwstr/>
  </property>
  <property fmtid="{D5CDD505-2E9C-101B-9397-08002B2CF9AE}" pid="4" name="Order">
    <vt:r8>20236200</vt:r8>
  </property>
  <property fmtid="{D5CDD505-2E9C-101B-9397-08002B2CF9AE}" pid="5" name="_ExtendedDescription">
    <vt:lpwstr/>
  </property>
</Properties>
</file>